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113ambrozova\Documents\DOKUMENTY\MMR - Muzeum Oderska - nová expozice 2020\VŘ II\"/>
    </mc:Choice>
  </mc:AlternateContent>
  <xr:revisionPtr revIDLastSave="0" documentId="13_ncr:1_{9C1479E1-1D0E-4F09-B71C-EEFB1B6D7477}" xr6:coauthVersionLast="45" xr6:coauthVersionMax="45" xr10:uidLastSave="{00000000-0000-0000-0000-000000000000}"/>
  <bookViews>
    <workbookView xWindow="-108" yWindow="-108" windowWidth="23256" windowHeight="12576" activeTab="3" xr2:uid="{00000000-000D-0000-FFFF-FFFF00000000}"/>
  </bookViews>
  <sheets>
    <sheet name="Rekapitulace stavby" sheetId="1" r:id="rId1"/>
    <sheet name="SO01 Dveře" sheetId="2" r:id="rId2"/>
    <sheet name="SO02 Nábytek" sheetId="5" r:id="rId3"/>
    <sheet name="SO03 Osvětlení" sheetId="6" r:id="rId4"/>
  </sheets>
  <definedNames>
    <definedName name="_xlnm._FilterDatabase" localSheetId="1" hidden="1">'SO01 Dveře'!$C$18:$K$40</definedName>
    <definedName name="_xlnm._FilterDatabase" localSheetId="2" hidden="1">'SO02 Nábytek'!$C$18:$K$36</definedName>
    <definedName name="_xlnm._FilterDatabase" localSheetId="3" hidden="1">'SO03 Osvětlení'!$C$18:$K$52</definedName>
    <definedName name="_xlnm.Print_Titles" localSheetId="0">'Rekapitulace stavby'!$48:$48</definedName>
    <definedName name="_xlnm.Print_Titles" localSheetId="1">'SO01 Dveře'!$18:$18</definedName>
    <definedName name="_xlnm.Print_Titles" localSheetId="2">'SO02 Nábytek'!$18:$18</definedName>
    <definedName name="_xlnm.Print_Titles" localSheetId="3">'SO03 Osvětlení'!$18:$18</definedName>
    <definedName name="_xlnm.Print_Area" localSheetId="0">'Rekapitulace stavby'!$D$4:$AO$33,'Rekapitulace stavby'!$C$39:$AQ$54</definedName>
    <definedName name="_xlnm.Print_Area" localSheetId="1">'SO01 Dveře'!$A$2:$K$41</definedName>
    <definedName name="_xlnm.Print_Area" localSheetId="2">'SO02 Nábytek'!$A$3:$K$37</definedName>
    <definedName name="_xlnm.Print_Area" localSheetId="3">'SO03 Osvětlení'!$A$2:$K$53</definedName>
  </definedNames>
  <calcPr calcId="181029"/>
</workbook>
</file>

<file path=xl/calcChain.xml><?xml version="1.0" encoding="utf-8"?>
<calcChain xmlns="http://schemas.openxmlformats.org/spreadsheetml/2006/main">
  <c r="J49" i="6" l="1"/>
  <c r="P20" i="2" l="1"/>
  <c r="P19" i="2" s="1"/>
  <c r="R20" i="2"/>
  <c r="R19" i="2" s="1"/>
  <c r="T20" i="2"/>
  <c r="T19" i="2" s="1"/>
  <c r="P21" i="2"/>
  <c r="R21" i="2"/>
  <c r="T21" i="2"/>
  <c r="P23" i="2"/>
  <c r="R23" i="2"/>
  <c r="T23" i="2"/>
  <c r="P25" i="2"/>
  <c r="R25" i="2"/>
  <c r="T25" i="2"/>
  <c r="P28" i="2"/>
  <c r="R28" i="2"/>
  <c r="T28" i="2"/>
  <c r="P30" i="2"/>
  <c r="R30" i="2"/>
  <c r="T30" i="2"/>
  <c r="P32" i="2"/>
  <c r="R32" i="2"/>
  <c r="T32" i="2"/>
  <c r="P35" i="2"/>
  <c r="R35" i="2"/>
  <c r="T35" i="2"/>
  <c r="P37" i="2"/>
  <c r="R37" i="2"/>
  <c r="T37" i="2"/>
  <c r="P39" i="2"/>
  <c r="R39" i="2"/>
  <c r="T39" i="2"/>
  <c r="J51" i="6"/>
  <c r="J47" i="6"/>
  <c r="J45" i="6"/>
  <c r="J43" i="6"/>
  <c r="AZ35" i="6" l="1"/>
  <c r="AX35" i="6"/>
  <c r="AW35" i="6"/>
  <c r="AV35" i="6"/>
  <c r="AU35" i="6"/>
  <c r="J35" i="6"/>
  <c r="AT35" i="6" s="1"/>
  <c r="AZ33" i="6"/>
  <c r="AX33" i="6"/>
  <c r="AW33" i="6"/>
  <c r="AV33" i="6"/>
  <c r="AU33" i="6"/>
  <c r="J33" i="6"/>
  <c r="AT33" i="6" s="1"/>
  <c r="AZ31" i="6"/>
  <c r="AX31" i="6"/>
  <c r="AW31" i="6"/>
  <c r="AV31" i="6"/>
  <c r="AU31" i="6"/>
  <c r="J31" i="6"/>
  <c r="AT31" i="6" s="1"/>
  <c r="AZ51" i="6"/>
  <c r="AX51" i="6"/>
  <c r="AW51" i="6"/>
  <c r="AV51" i="6"/>
  <c r="AU51" i="6"/>
  <c r="AT51" i="6"/>
  <c r="AZ41" i="6"/>
  <c r="AX41" i="6"/>
  <c r="AW41" i="6"/>
  <c r="AV41" i="6"/>
  <c r="AU41" i="6"/>
  <c r="J41" i="6"/>
  <c r="AT41" i="6" s="1"/>
  <c r="AZ39" i="6"/>
  <c r="AX39" i="6"/>
  <c r="AW39" i="6"/>
  <c r="AV39" i="6"/>
  <c r="AU39" i="6"/>
  <c r="J39" i="6"/>
  <c r="AT39" i="6" s="1"/>
  <c r="AZ37" i="6"/>
  <c r="AX37" i="6"/>
  <c r="AW37" i="6"/>
  <c r="AV37" i="6"/>
  <c r="AU37" i="6"/>
  <c r="J37" i="6"/>
  <c r="AT37" i="6" s="1"/>
  <c r="AZ29" i="6"/>
  <c r="AX29" i="6"/>
  <c r="AW29" i="6"/>
  <c r="AV29" i="6"/>
  <c r="AU29" i="6"/>
  <c r="J29" i="6"/>
  <c r="AT29" i="6" s="1"/>
  <c r="AZ27" i="6"/>
  <c r="AX27" i="6"/>
  <c r="AW27" i="6"/>
  <c r="AV27" i="6"/>
  <c r="AU27" i="6"/>
  <c r="J27" i="6"/>
  <c r="AT27" i="6" s="1"/>
  <c r="AZ25" i="6"/>
  <c r="AX25" i="6"/>
  <c r="AW25" i="6"/>
  <c r="AV25" i="6"/>
  <c r="AU25" i="6"/>
  <c r="J25" i="6"/>
  <c r="AT25" i="6" s="1"/>
  <c r="AZ23" i="6"/>
  <c r="AX23" i="6"/>
  <c r="AW23" i="6"/>
  <c r="AV23" i="6"/>
  <c r="AU23" i="6"/>
  <c r="J23" i="6"/>
  <c r="AT23" i="6" s="1"/>
  <c r="AZ21" i="6"/>
  <c r="AX21" i="6"/>
  <c r="AW21" i="6"/>
  <c r="AV21" i="6"/>
  <c r="AU21" i="6"/>
  <c r="J21" i="6"/>
  <c r="AZ20" i="6"/>
  <c r="AZ19" i="6" s="1"/>
  <c r="AT21" i="6" l="1"/>
  <c r="J19" i="6"/>
  <c r="AG53" i="1" s="1"/>
  <c r="AN53" i="1" s="1"/>
  <c r="AU35" i="5"/>
  <c r="AS35" i="5"/>
  <c r="AR35" i="5"/>
  <c r="AQ35" i="5"/>
  <c r="AP35" i="5"/>
  <c r="J35" i="5"/>
  <c r="AO35" i="5" s="1"/>
  <c r="AU32" i="5"/>
  <c r="AS32" i="5"/>
  <c r="AR32" i="5"/>
  <c r="AQ32" i="5"/>
  <c r="AP32" i="5"/>
  <c r="AO32" i="5"/>
  <c r="J32" i="5"/>
  <c r="AU30" i="5"/>
  <c r="AS30" i="5"/>
  <c r="AR30" i="5"/>
  <c r="AQ30" i="5"/>
  <c r="AP30" i="5"/>
  <c r="J30" i="5"/>
  <c r="AO30" i="5" s="1"/>
  <c r="AU28" i="5"/>
  <c r="AS28" i="5"/>
  <c r="AR28" i="5"/>
  <c r="AQ28" i="5"/>
  <c r="AP28" i="5"/>
  <c r="AO28" i="5"/>
  <c r="J28" i="5"/>
  <c r="AU25" i="5"/>
  <c r="AS25" i="5"/>
  <c r="AR25" i="5"/>
  <c r="AQ25" i="5"/>
  <c r="AP25" i="5"/>
  <c r="J25" i="5"/>
  <c r="AO25" i="5" s="1"/>
  <c r="AU23" i="5"/>
  <c r="AS23" i="5"/>
  <c r="AR23" i="5"/>
  <c r="AQ23" i="5"/>
  <c r="AP23" i="5"/>
  <c r="AO23" i="5"/>
  <c r="J23" i="5"/>
  <c r="AU21" i="5"/>
  <c r="AS21" i="5"/>
  <c r="AR21" i="5"/>
  <c r="AQ21" i="5"/>
  <c r="AP21" i="5"/>
  <c r="J21" i="5"/>
  <c r="AU20" i="5"/>
  <c r="AU19" i="5" s="1"/>
  <c r="J19" i="5" l="1"/>
  <c r="AG52" i="1" s="1"/>
  <c r="AN52" i="1" s="1"/>
  <c r="AO21" i="5"/>
  <c r="J30" i="2"/>
  <c r="AY53" i="1" l="1"/>
  <c r="AX53" i="1"/>
  <c r="BA53" i="1"/>
  <c r="BC53" i="1"/>
  <c r="BD53" i="1"/>
  <c r="AY51" i="1"/>
  <c r="AX51" i="1"/>
  <c r="BC51" i="1"/>
  <c r="BA51" i="1"/>
  <c r="BI39" i="2"/>
  <c r="BH39" i="2"/>
  <c r="BG39" i="2"/>
  <c r="BF39" i="2"/>
  <c r="BK39" i="2"/>
  <c r="J39" i="2"/>
  <c r="BE39" i="2" s="1"/>
  <c r="BI37" i="2"/>
  <c r="BH37" i="2"/>
  <c r="BG37" i="2"/>
  <c r="BF37" i="2"/>
  <c r="BK37" i="2"/>
  <c r="J37" i="2"/>
  <c r="BE37" i="2" s="1"/>
  <c r="BI35" i="2"/>
  <c r="BH35" i="2"/>
  <c r="BG35" i="2"/>
  <c r="BF35" i="2"/>
  <c r="BK35" i="2"/>
  <c r="J35" i="2"/>
  <c r="BE35" i="2" s="1"/>
  <c r="BI32" i="2"/>
  <c r="BH32" i="2"/>
  <c r="BG32" i="2"/>
  <c r="BF32" i="2"/>
  <c r="BK32" i="2"/>
  <c r="J32" i="2"/>
  <c r="BE32" i="2" s="1"/>
  <c r="BI30" i="2"/>
  <c r="BH30" i="2"/>
  <c r="BG30" i="2"/>
  <c r="BF30" i="2"/>
  <c r="BK30" i="2"/>
  <c r="BE30" i="2"/>
  <c r="BI28" i="2"/>
  <c r="BH28" i="2"/>
  <c r="BG28" i="2"/>
  <c r="BF28" i="2"/>
  <c r="BK28" i="2"/>
  <c r="J28" i="2"/>
  <c r="BE28" i="2" s="1"/>
  <c r="BI25" i="2"/>
  <c r="BH25" i="2"/>
  <c r="BG25" i="2"/>
  <c r="BF25" i="2"/>
  <c r="BK25" i="2"/>
  <c r="J25" i="2"/>
  <c r="BE25" i="2" s="1"/>
  <c r="BI23" i="2"/>
  <c r="BH23" i="2"/>
  <c r="BG23" i="2"/>
  <c r="BF23" i="2"/>
  <c r="BK23" i="2"/>
  <c r="J23" i="2"/>
  <c r="BE23" i="2" s="1"/>
  <c r="BI21" i="2"/>
  <c r="BD51" i="1" s="1"/>
  <c r="BD50" i="1" s="1"/>
  <c r="W30" i="1" s="1"/>
  <c r="BH21" i="2"/>
  <c r="BG21" i="2"/>
  <c r="BB51" i="1" s="1"/>
  <c r="BF21" i="2"/>
  <c r="AW51" i="1"/>
  <c r="BK21" i="2"/>
  <c r="J21" i="2"/>
  <c r="AS50" i="1"/>
  <c r="L46" i="1"/>
  <c r="AM45" i="1"/>
  <c r="L45" i="1"/>
  <c r="AM43" i="1"/>
  <c r="L43" i="1"/>
  <c r="L41" i="1"/>
  <c r="BE21" i="2" l="1"/>
  <c r="J19" i="2"/>
  <c r="BA50" i="1"/>
  <c r="BC50" i="1"/>
  <c r="AV51" i="1"/>
  <c r="AT51" i="1" s="1"/>
  <c r="AZ51" i="1"/>
  <c r="AV53" i="1"/>
  <c r="BB53" i="1"/>
  <c r="BB50" i="1" s="1"/>
  <c r="AZ53" i="1"/>
  <c r="AW53" i="1"/>
  <c r="AU53" i="1"/>
  <c r="AU51" i="1" l="1"/>
  <c r="AU50" i="1" s="1"/>
  <c r="BK20" i="2"/>
  <c r="AX50" i="1"/>
  <c r="W28" i="1"/>
  <c r="AT53" i="1"/>
  <c r="AZ50" i="1"/>
  <c r="AY50" i="1"/>
  <c r="W29" i="1"/>
  <c r="AW50" i="1"/>
  <c r="BK19" i="2" l="1"/>
  <c r="AG51" i="1" s="1"/>
  <c r="AN51" i="1" s="1"/>
  <c r="AV50" i="1"/>
  <c r="AT50" i="1" l="1"/>
  <c r="AG50" i="1" l="1"/>
  <c r="AN50" i="1" s="1"/>
  <c r="AK23" i="1" l="1"/>
  <c r="W26" i="1" l="1"/>
  <c r="AK26" i="1" s="1"/>
  <c r="AK32" i="1" s="1"/>
</calcChain>
</file>

<file path=xl/sharedStrings.xml><?xml version="1.0" encoding="utf-8"?>
<sst xmlns="http://schemas.openxmlformats.org/spreadsheetml/2006/main" count="715" uniqueCount="203">
  <si>
    <t>Export VZ</t>
  </si>
  <si>
    <t>List obsahuje:</t>
  </si>
  <si>
    <t>1) Rekapitulace stavby</t>
  </si>
  <si>
    <t>2) Rekapitulace objektů stavby a soupisů prací</t>
  </si>
  <si>
    <t>3.0</t>
  </si>
  <si>
    <t/>
  </si>
  <si>
    <t>False</t>
  </si>
  <si>
    <t>{731fa749-47d0-48be-8aa9-283ab72c57b4}</t>
  </si>
  <si>
    <t>&gt;&gt;  skryté sloupce  &lt;&lt;</t>
  </si>
  <si>
    <t>0,01</t>
  </si>
  <si>
    <t>21</t>
  </si>
  <si>
    <t>15</t>
  </si>
  <si>
    <t>REKAPITULACE STAVBY</t>
  </si>
  <si>
    <t>v ---  níže se nacházejí doplnkové a pomocné údaje k sestavám  --- v</t>
  </si>
  <si>
    <t>0,001</t>
  </si>
  <si>
    <t>Kód:</t>
  </si>
  <si>
    <t>Stavba:</t>
  </si>
  <si>
    <t>KSO:</t>
  </si>
  <si>
    <t>CC-CZ:</t>
  </si>
  <si>
    <t>Místo:</t>
  </si>
  <si>
    <t>Datum:</t>
  </si>
  <si>
    <t>Zadavatel:</t>
  </si>
  <si>
    <t>IČ:</t>
  </si>
  <si>
    <t>00298221</t>
  </si>
  <si>
    <t>Město Odry</t>
  </si>
  <si>
    <t>DIČ:</t>
  </si>
  <si>
    <t>CZ00298221</t>
  </si>
  <si>
    <t>Uchazeč:</t>
  </si>
  <si>
    <t xml:space="preserve"> </t>
  </si>
  <si>
    <t>Projektant:</t>
  </si>
  <si>
    <t>True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</si>
  <si>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</si>
  <si>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</si>
  <si>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</si>
  <si>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</si>
  <si>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</si>
  <si>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</si>
  <si>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</si>
  <si>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</si>
  <si>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</si>
  <si>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</si>
  <si>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</si>
  <si>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</si>
  <si>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</si>
  <si>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</si>
  <si>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</si>
  <si>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</si>
  <si>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</si>
  <si>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</si>
  <si>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</si>
  <si>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</si>
  <si>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</si>
  <si>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</si>
  <si>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</si>
  <si>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</si>
  <si>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</si>
  <si>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</si>
  <si>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</si>
  <si>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</si>
  <si>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</si>
  <si>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</si>
  <si>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</si>
  <si>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</si>
  <si>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</si>
  <si>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</si>
  <si>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</si>
  <si>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</si>
  <si>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</si>
  <si>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</si>
  <si>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</si>
  <si>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</si>
  <si>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</si>
  <si>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{e682dbc1-eeb5-4478-b7b5-eccbcb3883f7}</t>
  </si>
  <si>
    <t>2</t>
  </si>
  <si>
    <t>SO01</t>
  </si>
  <si>
    <t>{91f917c1-3198-45d4-ad0f-2b8e431d397e}</t>
  </si>
  <si>
    <t>1) Krycí list soupisu</t>
  </si>
  <si>
    <t>2) Rekapitulace</t>
  </si>
  <si>
    <t>3) Soupis prací</t>
  </si>
  <si>
    <t>Rekapitulace stavby</t>
  </si>
  <si>
    <t>Objekt:</t>
  </si>
  <si>
    <t>Cena celkem [CZK]</t>
  </si>
  <si>
    <t>Náklady soupisu celkem</t>
  </si>
  <si>
    <t>-1</t>
  </si>
  <si>
    <t>SOUPIS PRACÍ</t>
  </si>
  <si>
    <t>PČ</t>
  </si>
  <si>
    <t>Popis</t>
  </si>
  <si>
    <t>MJ</t>
  </si>
  <si>
    <t>Množství</t>
  </si>
  <si>
    <t>J.cena [CZK]</t>
  </si>
  <si>
    <t>Poznámka</t>
  </si>
  <si>
    <t>J. Nh [h]</t>
  </si>
  <si>
    <t>Nh celkem [h]</t>
  </si>
  <si>
    <t>J. hmotnost_x000D_
[t]</t>
  </si>
  <si>
    <t>Hmotnost_x000D_
celkem [t]</t>
  </si>
  <si>
    <t>J. suť [t]</t>
  </si>
  <si>
    <t>Suť Celkem [t]</t>
  </si>
  <si>
    <t>ROZPOCET</t>
  </si>
  <si>
    <t>K</t>
  </si>
  <si>
    <t>4</t>
  </si>
  <si>
    <t>1640937647</t>
  </si>
  <si>
    <t>PSC</t>
  </si>
  <si>
    <t>VV</t>
  </si>
  <si>
    <t>1328846913</t>
  </si>
  <si>
    <t>3</t>
  </si>
  <si>
    <t>18040411R</t>
  </si>
  <si>
    <t>921483889</t>
  </si>
  <si>
    <t>588039257</t>
  </si>
  <si>
    <t>5</t>
  </si>
  <si>
    <t>m</t>
  </si>
  <si>
    <t>-456687180</t>
  </si>
  <si>
    <t>6</t>
  </si>
  <si>
    <t>1254083012</t>
  </si>
  <si>
    <t>7</t>
  </si>
  <si>
    <t>m2</t>
  </si>
  <si>
    <t>-1653625972</t>
  </si>
  <si>
    <t>8</t>
  </si>
  <si>
    <t>M</t>
  </si>
  <si>
    <t>-1467188020</t>
  </si>
  <si>
    <t>9</t>
  </si>
  <si>
    <t>529835061</t>
  </si>
  <si>
    <t>kus</t>
  </si>
  <si>
    <t>t</t>
  </si>
  <si>
    <t>741371841</t>
  </si>
  <si>
    <t>Demontáž svítidel bez zachování funkčnosti (do suti) v bytových nebo společenských místnostech se standardní paticí (E27, T5, GU10) přisazených, ploše do 0,09 m2</t>
  </si>
  <si>
    <t>741372051</t>
  </si>
  <si>
    <t>Montáž svítidel LED se zapojením vodičů bytových nebo společenských místností přisazených stropních reflektorových bez pohybového čidla</t>
  </si>
  <si>
    <t>741810001</t>
  </si>
  <si>
    <t>Zkoušky a prohlídky elektrických rozvodů a zařízení celková prohlídka a vyhotovení revizní zprávy pro objem montážních prací do 100 tis. Kč</t>
  </si>
  <si>
    <t>998741102</t>
  </si>
  <si>
    <t>Přesun hmot pro silnoproud stanovený z hmotnosti přesunovaného materiálu vodorovná dopravní vzdálenost do 50 m v objektech výšky přes 6 do 12 m</t>
  </si>
  <si>
    <t>%</t>
  </si>
  <si>
    <t>619995001</t>
  </si>
  <si>
    <t>Začištění omítek kolem oken, dveří, podlah nebo obkladů</t>
  </si>
  <si>
    <t>766660196</t>
  </si>
  <si>
    <t>Montáž dveřních křídel otvíravých jednokřídlových š do 0,8 m masivní dřevo do obložkové zárubně vč. kování</t>
  </si>
  <si>
    <t>interiérové protipožární dveře dřevěné 1 křídlové 800x197 cm vč. zárubně</t>
  </si>
  <si>
    <t>Protipožární dveře - EW 30 DP3 - požární uzávěry. K instalovaným požárním uzávěrům bude doložen platný atest na požadovanou požární odolnost.Z vnějších stran budou dveře pojaty jako repliky historických dveří členěných kazetami, vycházet budou z podoby vstupních dveří - viz foto (pořizované dveře budou samozřejmě jednokřídlé).</t>
  </si>
  <si>
    <t>549146</t>
  </si>
  <si>
    <t>D+M replika původní kliky vč. kování a zámku</t>
  </si>
  <si>
    <t>D+M replika původní kliky vč. kování a zámku - atypická konstrukce - paniková klika</t>
  </si>
  <si>
    <t>549999</t>
  </si>
  <si>
    <t>766681810</t>
  </si>
  <si>
    <t>Postupná demontáž dveřních obložkových dřevěných zárubní plochy do 2 m2 vč. vyvěšení původních dveřních křídel</t>
  </si>
  <si>
    <t>Poznámka k souboru cen:_x000D_
vč. likvidace vybouraných hmot</t>
  </si>
  <si>
    <t>766777R</t>
  </si>
  <si>
    <t>Vzorky vč. povrchové úpravy</t>
  </si>
  <si>
    <t>766888R</t>
  </si>
  <si>
    <t>Úpravy (odsekání,začištění) prahu u dveří</t>
  </si>
  <si>
    <t>998766201</t>
  </si>
  <si>
    <t>Přesun hmot procentní pro konstrukce truhlářské v objektech v do 6 m</t>
  </si>
  <si>
    <t>Odry</t>
  </si>
  <si>
    <t>Muzeum Oderska</t>
  </si>
  <si>
    <t xml:space="preserve">01 Dveře </t>
  </si>
  <si>
    <t>Dveře</t>
  </si>
  <si>
    <t xml:space="preserve">Odry, Kostelní </t>
  </si>
  <si>
    <t>02 Nábytek</t>
  </si>
  <si>
    <t>Vitrína je tvořena zády a opláštěním z březového multiplexu 18mm. Zády zavěšeno ke stene. Vnitřní stěna je tvořena MDF deskou (barva matná RAL 5008) a perforacemi pro cepy na kterých
se budou uchycovat artefakty a tabulek s texty. Vitrína je zaklopena v cele dvěma paralelně k sobe jdoucími skly 6mm v ližinách, zamykatelné. Osvětlení je integrováno v horní a dolní části vitríny - pás LSD krytý opálovým akrylátem (plexi). Sklo tl. 6mm, zabroušené hrany, Stěna MDF 18mm (zdvojená záda vitríny), perforace, celkem 935 der, průměr 1cm (vrták nebo CNC), osvětlení, LED pásek umístěný pod opálovým plexi (horní i dolní) vč. napojení na rozvod, opálové plexi sklo 5mm, barva modrošedá RAL 5008, lak matný na dřevo, horní a dolní pojezdové žlábky, zámek FAB zadlabávací</t>
  </si>
  <si>
    <t>001 poz. 1a-1d</t>
  </si>
  <si>
    <t>002 poz. 1e</t>
  </si>
  <si>
    <t>003 poz. 2</t>
  </si>
  <si>
    <t>D + M Nástěnná vitrínka š. 150 cm * v. 150 cm</t>
  </si>
  <si>
    <t>D + M Nástěnná vitrínka š. 200 cm * v. 150 cm</t>
  </si>
  <si>
    <t>004 poz. 3a</t>
  </si>
  <si>
    <t>D+M Nástěnka na kolejnicích š. 200 cm * v. 150 cm</t>
  </si>
  <si>
    <t>Nástěnka umístěná na pojízdných kolejích, funguje také jako výkryt elektro skříně. 15mm lakovaná březová překližka uchycená na dvou vodorovných nábytkových pojízdných kolejích. Povrch je členěn
nerezovými čalounickými hřebíčky v rastru 10x10cm pro uchycení neodymových magnetu, které drží plakáty a letáky umístěné na nástěnku. povrchová úprava lak matný na dřevo.</t>
  </si>
  <si>
    <t>005 poz. 3b</t>
  </si>
  <si>
    <t>D+M Nástěnka š. 250 cm * v. 125 cm</t>
  </si>
  <si>
    <t>006 poz. 4</t>
  </si>
  <si>
    <t>SO02</t>
  </si>
  <si>
    <t>Nábytek</t>
  </si>
  <si>
    <t>SO03</t>
  </si>
  <si>
    <t>Osvětlení</t>
  </si>
  <si>
    <t>03 Osvětlení</t>
  </si>
  <si>
    <t>001 S1</t>
  </si>
  <si>
    <t>Nízkovoltová lišta AC/DC BINARIO ELETTR.FRAME PALCO LOW VOLTAGE L=2000</t>
  </si>
  <si>
    <t>002 S1</t>
  </si>
  <si>
    <t>003 S1</t>
  </si>
  <si>
    <t>Spojka pro nízkovoltovou lištu AC/DC ATTACCO A PARETE PER BINARIO PALCO L.V.</t>
  </si>
  <si>
    <t>004 S1</t>
  </si>
  <si>
    <t>Napájecí zdroj pro nízkovoltovou lištu AC/DC ALIMENTATORE 75W 48V DALI PER PALCO LOW VOLTAGE</t>
  </si>
  <si>
    <t>Montážní konzole ro nízkovoltovou lištu AC/DC  TESTATA DI ALIMENT.C/TAPPO PER BINARIO PALCO L.V.</t>
  </si>
  <si>
    <t>005 S1</t>
  </si>
  <si>
    <t>Nastavitelné stmívatelné reflektory LED 12W 860lm PALCO L.V.SPOT SING.D=51 3000K CRI90 DALI MEDIUM</t>
  </si>
  <si>
    <t>Napájecí lišta 3f + DALI L=3000</t>
  </si>
  <si>
    <t>Lankový závěs</t>
  </si>
  <si>
    <t>001 S2</t>
  </si>
  <si>
    <t>002 S2</t>
  </si>
  <si>
    <t>003 S2</t>
  </si>
  <si>
    <t>Napájecí koncovka pravá</t>
  </si>
  <si>
    <t>004 S2</t>
  </si>
  <si>
    <t>Koncovka</t>
  </si>
  <si>
    <t>005 S2</t>
  </si>
  <si>
    <t>3 okruhová lišta s nastavitelnými stmívatelnými reflektory LED 27W 2450lm PALCO D=86 LED WARM WHIT.3000K CRI90 FLOOD</t>
  </si>
  <si>
    <t>001 S3</t>
  </si>
  <si>
    <t>Nástěnné svítidlo nepřímé LED 43W 3320lm 3000°K WW wall washer IP40</t>
  </si>
  <si>
    <t>Plocha pro umístění doprovodných textů a obrázků. Materiál 16mm mdf, zavěšeno na březové stěne. Deska celoplošně barvená - šedomodrá matná barva RAL 5008.</t>
  </si>
  <si>
    <t>006 K1</t>
  </si>
  <si>
    <t>Dodávka a montáž klimatizace split nástěnná o výkonu 3,5 kW, napolení na rozvody el. sítě, chladící potrubí (15m), konzole, odvod kondenzátu, průrazy, úchyt na stěnu, drátový ovladač s čidlem umístěným ve vitíně vč. kabeláže. Zajištění stálé teploty výstavní místnosti v rozmezí 19 - 22 C. Revize klimatizace.</t>
  </si>
  <si>
    <t>D + M Vitrína pro sochu sv. Anny Samotretí š. 264 cm * v. 330 cm</t>
  </si>
  <si>
    <t xml:space="preserve">D + M Vitrína vestavěná š. 100 cm * v. 254 cm </t>
  </si>
  <si>
    <t>Vnitřní zadní stěna část je řešena konkávním obloukem šedomodré barvy RAL 5008 a podlahou a stropem stejné barvy. Zde je uchycena socha pomocí zadních úchytu. Vnější část řešena jako březový duplex s celním zasklením. Umístěny měřící přístroje pro hlídání vnitřní relativní vlhkosti 45 - 55 % a teploty 19 - 22 C. Úprava vlhkosti umístěním kazety v dolní části vitríny s předem kondiciovanou látkou. Napojení čidla na samostatnou klimatizaci pol. č.15 SO03 Osvětlení. Osvětlení uvnitř nahoře za výkrytem. Zbylé stěny místnosti jsou zakryty po obvodu březovým duplexem včetně zárubní. Výška obložení 220 cm. Pouze strop je odhalený. Obvodový plášť je připevněn k roštu.Vnější povrch lakovaný, Přívod elektřiny do horní a spodní části vitríny, součástí dodávky je napojení na stávající rozvody. Parametry: 12mm březový multiplex obvodových sten, rošt latový 2x4cm, Sklo 6mm, zabroušné hrany, stěna MDF zadní do oblouku 6mm, dolní a horní záklopová deska vnitřku vitríny + konstrukční materiál, barva modrošedá RAL 5008, lak matný na dřevo</t>
  </si>
  <si>
    <t>Vitrína je vestavena na delší straně místnosti v původní špaletě dveří, vnitřní část je řešena konkávním obloukem šedomodré barvy RAL 5008 kde je umístěna socha. Vnější část řešena jako březový duplex s čelním zasklením. Umístěny měřící přístroje pro hlídání vnitřní relativní vlhkosti 45 - 55 % a teploty 19 - 22 C. Úprava vlhkosti umístěním kazety v dolní části vitríny s předem kondiciovanou látkou. Vnější povrch lakovaný Osvětlení bude umístěno v zavěšené lište pod stropem. Vnější povrch lakovaný, Přívod elektřiny do spodní části vitríny, součástí dodávky je napojení na stávající rozvody. Materiál: 12mm březový multiplex obvodových stěn, rošt latový 2x4cm, Sklo 6mm, zabroušné hrany, stěna MDF zadní do oblouku 6mm, dolní a horní záklopová deska vnitřku vitríny + konstrukční materiál, barva modrošedá RAL 5008, lak matný na dřevo, svařované úchyty pro umístění sochy, dle požadavku investora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</si>
</sst>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sz val="9"/>
      <color rgb="FF969696"/>
      <name val="Trebuchet MS"/>
    </font>
    <font>
      <b/>
      <sz val="10"/>
      <name val="Trebuchet MS"/>
    </font>
    <font>
      <b/>
      <sz val="8"/>
      <color rgb="FF969696"/>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11"/>
      <color theme="10"/>
      <name val="Calibri"/>
      <scheme val="minor"/>
    </font>
    <font>
      <i/>
      <sz val="7"/>
      <name val="Trebuchet MS"/>
      <family val="2"/>
      <charset val="238"/>
    </font>
    <font>
      <sz val="8"/>
      <name val="Trebuchet MS"/>
      <family val="2"/>
      <charset val="238"/>
    </font>
    <font>
      <sz val="10"/>
      <name val="Trebuchet MS"/>
      <family val="2"/>
      <charset val="238"/>
    </font>
    <font>
      <sz val="9"/>
      <name val="Trebuchet MS"/>
      <family val="2"/>
      <charset val="238"/>
    </font>
    <font>
      <b/>
      <sz val="11"/>
      <color rgb="FF003366"/>
      <name val="Trebuchet MS"/>
      <family val="2"/>
      <charset val="238"/>
    </font>
    <font>
      <b/>
      <sz val="12"/>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
      <patternFill patternType="solid">
        <fgColor rgb="FFFFFF66"/>
        <bgColor indexed="64"/>
      </patternFill>
    </fill>
  </fills>
  <borders count="2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51">
    <xf numFmtId="0" fontId="0" fillId="0" borderId="0" xfId="0"/>
    <xf numFmtId="0" fontId="0" fillId="0" borderId="0" xfId="0" applyFont="1" applyAlignment="1">
      <alignment vertical="center"/>
    </xf>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9" fillId="2" borderId="0" xfId="0" applyFont="1" applyFill="1" applyAlignment="1" applyProtection="1">
      <alignment horizontal="left" vertical="center"/>
    </xf>
    <xf numFmtId="0" fontId="10" fillId="2" borderId="0" xfId="0" applyFont="1" applyFill="1" applyAlignment="1" applyProtection="1">
      <alignment vertical="center"/>
    </xf>
    <xf numFmtId="0" fontId="11" fillId="2" borderId="0" xfId="0" applyFont="1" applyFill="1" applyAlignment="1" applyProtection="1">
      <alignment horizontal="left" vertical="center"/>
    </xf>
    <xf numFmtId="0" fontId="12" fillId="2" borderId="0" xfId="1" applyFont="1" applyFill="1" applyAlignment="1" applyProtection="1">
      <alignment vertical="center"/>
    </xf>
    <xf numFmtId="0" fontId="33" fillId="2" borderId="0" xfId="1" applyFill="1"/>
    <xf numFmtId="0" fontId="0" fillId="2" borderId="0" xfId="0" applyFill="1"/>
    <xf numFmtId="0" fontId="9" fillId="2"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13" fillId="0" borderId="0" xfId="0" applyFont="1" applyAlignment="1">
      <alignment horizontal="left" vertical="center"/>
    </xf>
    <xf numFmtId="0" fontId="0" fillId="0" borderId="5" xfId="0" applyFont="1" applyBorder="1" applyAlignment="1">
      <alignment vertical="center"/>
    </xf>
    <xf numFmtId="0" fontId="0" fillId="0" borderId="0" xfId="0" applyFont="1" applyBorder="1" applyAlignment="1">
      <alignment vertical="center"/>
    </xf>
    <xf numFmtId="0" fontId="1" fillId="0" borderId="5"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3" fillId="0" borderId="5" xfId="0" applyFont="1" applyBorder="1" applyAlignment="1">
      <alignment vertical="center"/>
    </xf>
    <xf numFmtId="0" fontId="3" fillId="0" borderId="0" xfId="0"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0" fillId="0" borderId="15" xfId="0" applyFont="1" applyBorder="1" applyAlignment="1">
      <alignment vertical="center"/>
    </xf>
    <xf numFmtId="4" fontId="19" fillId="0" borderId="18"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9" xfId="0" applyNumberFormat="1" applyFont="1" applyBorder="1" applyAlignment="1">
      <alignmen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5" xfId="0" applyFont="1" applyBorder="1" applyAlignment="1">
      <alignment vertical="center"/>
    </xf>
    <xf numFmtId="4" fontId="26" fillId="0" borderId="18"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9" xfId="0" applyNumberFormat="1" applyFont="1" applyBorder="1" applyAlignment="1">
      <alignment vertical="center"/>
    </xf>
    <xf numFmtId="0" fontId="4" fillId="0" borderId="0" xfId="0" applyFont="1" applyAlignment="1">
      <alignment horizontal="left" vertical="center"/>
    </xf>
    <xf numFmtId="4" fontId="26" fillId="0" borderId="23" xfId="0" applyNumberFormat="1" applyFont="1" applyBorder="1" applyAlignment="1">
      <alignment vertical="center"/>
    </xf>
    <xf numFmtId="4" fontId="26" fillId="0" borderId="24" xfId="0" applyNumberFormat="1" applyFont="1" applyBorder="1" applyAlignment="1">
      <alignment vertical="center"/>
    </xf>
    <xf numFmtId="166" fontId="26" fillId="0" borderId="24" xfId="0" applyNumberFormat="1" applyFont="1" applyBorder="1" applyAlignment="1">
      <alignment vertical="center"/>
    </xf>
    <xf numFmtId="4" fontId="26" fillId="0" borderId="25" xfId="0" applyNumberFormat="1" applyFont="1" applyBorder="1" applyAlignment="1">
      <alignment vertical="center"/>
    </xf>
    <xf numFmtId="0" fontId="0" fillId="2" borderId="0" xfId="0" applyFill="1" applyProtection="1"/>
    <xf numFmtId="0" fontId="27" fillId="2" borderId="0" xfId="1" applyFont="1" applyFill="1" applyAlignment="1" applyProtection="1">
      <alignment vertical="center"/>
    </xf>
    <xf numFmtId="0" fontId="33" fillId="2" borderId="0" xfId="1" applyFill="1" applyProtection="1"/>
    <xf numFmtId="0" fontId="0" fillId="0" borderId="5" xfId="0" applyFont="1" applyBorder="1" applyAlignment="1">
      <alignment horizontal="center" vertical="center" wrapText="1"/>
    </xf>
    <xf numFmtId="0" fontId="2" fillId="5" borderId="22" xfId="0" applyFont="1" applyFill="1" applyBorder="1" applyAlignment="1">
      <alignment horizontal="center" vertical="center" wrapText="1"/>
    </xf>
    <xf numFmtId="166" fontId="28" fillId="0" borderId="16" xfId="0" applyNumberFormat="1" applyFont="1" applyBorder="1" applyAlignment="1"/>
    <xf numFmtId="166" fontId="28" fillId="0" borderId="17" xfId="0" applyNumberFormat="1" applyFont="1" applyBorder="1" applyAlignment="1"/>
    <xf numFmtId="4" fontId="29" fillId="0" borderId="0" xfId="0" applyNumberFormat="1" applyFont="1" applyAlignment="1">
      <alignment vertical="center"/>
    </xf>
    <xf numFmtId="0" fontId="6" fillId="0" borderId="5" xfId="0" applyFont="1" applyBorder="1" applyAlignment="1"/>
    <xf numFmtId="0" fontId="6" fillId="0" borderId="0" xfId="0" applyFont="1" applyAlignment="1">
      <alignment horizontal="left"/>
    </xf>
    <xf numFmtId="0" fontId="6" fillId="0" borderId="18" xfId="0" applyFont="1" applyBorder="1" applyAlignment="1"/>
    <xf numFmtId="0" fontId="6" fillId="0" borderId="0" xfId="0" applyFont="1" applyBorder="1" applyAlignment="1"/>
    <xf numFmtId="166" fontId="6" fillId="0" borderId="0" xfId="0" applyNumberFormat="1" applyFont="1" applyBorder="1" applyAlignment="1"/>
    <xf numFmtId="166" fontId="6" fillId="0" borderId="19" xfId="0" applyNumberFormat="1" applyFont="1" applyBorder="1" applyAlignment="1"/>
    <xf numFmtId="0" fontId="6" fillId="0" borderId="0" xfId="0" applyFont="1" applyAlignment="1">
      <alignment horizontal="center"/>
    </xf>
    <xf numFmtId="4" fontId="6" fillId="0" borderId="0" xfId="0" applyNumberFormat="1" applyFont="1" applyAlignment="1">
      <alignment vertical="center"/>
    </xf>
    <xf numFmtId="0" fontId="0" fillId="0" borderId="5" xfId="0" applyFont="1" applyBorder="1" applyAlignment="1" applyProtection="1">
      <alignment vertical="center"/>
      <protection locked="0"/>
    </xf>
    <xf numFmtId="0" fontId="0" fillId="0" borderId="26" xfId="0" applyFont="1" applyBorder="1" applyAlignment="1" applyProtection="1">
      <alignment horizontal="left" vertical="center" wrapText="1"/>
      <protection locked="0"/>
    </xf>
    <xf numFmtId="0" fontId="1" fillId="0" borderId="26" xfId="0" applyFont="1" applyBorder="1" applyAlignment="1">
      <alignment horizontal="left" vertical="center"/>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18" xfId="0" applyFont="1" applyBorder="1" applyAlignment="1">
      <alignment vertical="center"/>
    </xf>
    <xf numFmtId="0" fontId="7" fillId="0" borderId="5" xfId="0" applyFont="1" applyBorder="1" applyAlignment="1">
      <alignment vertical="center"/>
    </xf>
    <xf numFmtId="0" fontId="7" fillId="0" borderId="0" xfId="0" applyFont="1" applyAlignment="1">
      <alignment horizontal="left" vertical="center"/>
    </xf>
    <xf numFmtId="0" fontId="7" fillId="0" borderId="18" xfId="0" applyFont="1" applyBorder="1" applyAlignment="1">
      <alignment vertical="center"/>
    </xf>
    <xf numFmtId="0" fontId="7" fillId="0" borderId="0" xfId="0" applyFont="1" applyBorder="1" applyAlignment="1">
      <alignment vertical="center"/>
    </xf>
    <xf numFmtId="0" fontId="7" fillId="0" borderId="19" xfId="0" applyFont="1" applyBorder="1" applyAlignment="1">
      <alignment vertical="center"/>
    </xf>
    <xf numFmtId="0" fontId="8" fillId="0" borderId="5" xfId="0" applyFont="1" applyBorder="1" applyAlignment="1">
      <alignment vertical="center"/>
    </xf>
    <xf numFmtId="0" fontId="8" fillId="0" borderId="0" xfId="0" applyFont="1" applyAlignment="1">
      <alignment horizontal="left" vertical="center"/>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32" fillId="0" borderId="26" xfId="0" applyFont="1" applyBorder="1" applyAlignment="1" applyProtection="1">
      <alignment horizontal="left" vertical="center" wrapText="1"/>
      <protection locked="0"/>
    </xf>
    <xf numFmtId="0" fontId="32" fillId="0" borderId="5" xfId="0" applyFont="1" applyBorder="1" applyAlignment="1">
      <alignment vertical="center"/>
    </xf>
    <xf numFmtId="0" fontId="32" fillId="0" borderId="26" xfId="0" applyFont="1" applyBorder="1" applyAlignment="1">
      <alignment horizontal="left" vertical="center"/>
    </xf>
    <xf numFmtId="0" fontId="32" fillId="0" borderId="0" xfId="0" applyFont="1" applyBorder="1" applyAlignment="1">
      <alignment horizontal="center"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0" xfId="0"/>
    <xf numFmtId="0" fontId="0" fillId="0" borderId="0" xfId="0" applyFont="1" applyAlignment="1">
      <alignment vertical="center"/>
    </xf>
    <xf numFmtId="0" fontId="27" fillId="2" borderId="0" xfId="1" applyFont="1" applyFill="1" applyAlignment="1" applyProtection="1">
      <alignment vertical="center"/>
    </xf>
    <xf numFmtId="4" fontId="26" fillId="0" borderId="1" xfId="0" applyNumberFormat="1" applyFont="1" applyBorder="1" applyAlignment="1">
      <alignment vertical="center"/>
    </xf>
    <xf numFmtId="166" fontId="26" fillId="0" borderId="1" xfId="0" applyNumberFormat="1" applyFont="1" applyBorder="1" applyAlignment="1">
      <alignment vertical="center"/>
    </xf>
    <xf numFmtId="0" fontId="0" fillId="0" borderId="0" xfId="0"/>
    <xf numFmtId="0" fontId="0" fillId="0" borderId="0" xfId="0" applyFont="1" applyAlignment="1">
      <alignment vertical="center"/>
    </xf>
    <xf numFmtId="0" fontId="27" fillId="2" borderId="0" xfId="1" applyFont="1" applyFill="1" applyAlignment="1" applyProtection="1">
      <alignment vertical="center"/>
    </xf>
    <xf numFmtId="0" fontId="0" fillId="0" borderId="1" xfId="0" applyFont="1" applyBorder="1" applyAlignment="1" applyProtection="1">
      <alignment horizontal="left" vertical="center" wrapText="1"/>
      <protection locked="0"/>
    </xf>
    <xf numFmtId="4" fontId="0" fillId="0" borderId="1" xfId="0" applyNumberFormat="1" applyFont="1" applyBorder="1" applyAlignment="1" applyProtection="1">
      <alignment vertical="center"/>
      <protection locked="0"/>
    </xf>
    <xf numFmtId="4" fontId="0" fillId="0" borderId="1" xfId="0" applyNumberFormat="1" applyBorder="1" applyAlignment="1" applyProtection="1">
      <alignment vertical="center"/>
      <protection locked="0"/>
    </xf>
    <xf numFmtId="4" fontId="0" fillId="6" borderId="26" xfId="0" applyNumberFormat="1" applyFont="1" applyFill="1" applyBorder="1" applyAlignment="1" applyProtection="1">
      <alignment vertical="center"/>
      <protection locked="0"/>
    </xf>
    <xf numFmtId="4" fontId="35" fillId="6" borderId="26" xfId="0" applyNumberFormat="1" applyFont="1" applyFill="1" applyBorder="1" applyAlignment="1" applyProtection="1">
      <alignment vertical="center"/>
      <protection locked="0"/>
    </xf>
    <xf numFmtId="4" fontId="0" fillId="6" borderId="26" xfId="0" applyNumberFormat="1" applyFill="1" applyBorder="1" applyAlignment="1" applyProtection="1">
      <alignment vertical="center"/>
      <protection locked="0"/>
    </xf>
    <xf numFmtId="0" fontId="0" fillId="0" borderId="26" xfId="0" applyFont="1" applyBorder="1" applyAlignment="1" applyProtection="1">
      <alignment horizontal="center" vertical="center"/>
    </xf>
    <xf numFmtId="49" fontId="0" fillId="0" borderId="26" xfId="0" applyNumberFormat="1" applyFont="1" applyBorder="1" applyAlignment="1" applyProtection="1">
      <alignment horizontal="left" vertical="center" wrapText="1"/>
    </xf>
    <xf numFmtId="0" fontId="0" fillId="0" borderId="26" xfId="0" applyFont="1" applyBorder="1" applyAlignment="1" applyProtection="1">
      <alignment horizontal="left" vertical="center" wrapText="1"/>
    </xf>
    <xf numFmtId="0" fontId="0" fillId="0" borderId="26" xfId="0" applyFont="1" applyBorder="1" applyAlignment="1" applyProtection="1">
      <alignment horizontal="center" vertical="center" wrapText="1"/>
    </xf>
    <xf numFmtId="167" fontId="0" fillId="0" borderId="26" xfId="0" applyNumberFormat="1" applyFont="1" applyBorder="1" applyAlignment="1" applyProtection="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15" fillId="0" borderId="0" xfId="0" applyFont="1" applyAlignment="1" applyProtection="1">
      <alignment horizontal="left" vertical="center"/>
    </xf>
    <xf numFmtId="0" fontId="39" fillId="0" borderId="0" xfId="0" applyFont="1" applyAlignment="1" applyProtection="1">
      <alignment vertical="center"/>
    </xf>
    <xf numFmtId="0" fontId="37"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0" fillId="0" borderId="0" xfId="0" applyFont="1" applyAlignment="1" applyProtection="1">
      <alignment horizontal="left" vertical="center"/>
    </xf>
    <xf numFmtId="4" fontId="20" fillId="0" borderId="0" xfId="0" applyNumberFormat="1" applyFont="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4" fontId="0" fillId="0" borderId="26" xfId="0" applyNumberFormat="1"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34" fillId="0" borderId="0" xfId="0" applyFont="1" applyAlignment="1" applyProtection="1">
      <alignment vertical="center" wrapText="1"/>
    </xf>
    <xf numFmtId="0" fontId="31" fillId="0" borderId="0" xfId="0" applyFont="1" applyAlignment="1" applyProtection="1">
      <alignment vertical="center" wrapText="1"/>
    </xf>
    <xf numFmtId="0" fontId="35" fillId="0" borderId="26" xfId="0" applyFont="1" applyBorder="1" applyAlignment="1" applyProtection="1">
      <alignment horizontal="center" vertical="center"/>
    </xf>
    <xf numFmtId="49" fontId="35" fillId="0" borderId="26" xfId="0" applyNumberFormat="1" applyFont="1" applyBorder="1" applyAlignment="1" applyProtection="1">
      <alignment horizontal="left" vertical="center" wrapText="1"/>
    </xf>
    <xf numFmtId="0" fontId="35" fillId="0" borderId="26" xfId="0" applyFont="1" applyBorder="1" applyAlignment="1" applyProtection="1">
      <alignment horizontal="left" vertical="center" wrapText="1"/>
    </xf>
    <xf numFmtId="0" fontId="35" fillId="0" borderId="26" xfId="0" applyFont="1" applyBorder="1" applyAlignment="1" applyProtection="1">
      <alignment horizontal="center" vertical="center" wrapText="1"/>
    </xf>
    <xf numFmtId="167" fontId="35" fillId="0" borderId="26" xfId="0" applyNumberFormat="1" applyFont="1" applyBorder="1" applyAlignment="1" applyProtection="1">
      <alignment vertical="center"/>
    </xf>
    <xf numFmtId="4" fontId="35" fillId="0" borderId="26" xfId="0" applyNumberFormat="1" applyFont="1" applyBorder="1" applyAlignment="1" applyProtection="1">
      <alignment vertical="center"/>
    </xf>
    <xf numFmtId="0" fontId="35" fillId="0" borderId="0" xfId="0" applyFont="1" applyAlignment="1" applyProtection="1"/>
    <xf numFmtId="0" fontId="35" fillId="0" borderId="0" xfId="0" applyFont="1" applyAlignment="1" applyProtection="1">
      <alignment horizontal="left"/>
    </xf>
    <xf numFmtId="0" fontId="36" fillId="0" borderId="0" xfId="0" applyFont="1" applyAlignment="1" applyProtection="1">
      <alignment horizontal="left"/>
    </xf>
    <xf numFmtId="4" fontId="36" fillId="0" borderId="0" xfId="0" applyNumberFormat="1" applyFont="1" applyAlignment="1" applyProtection="1"/>
    <xf numFmtId="0" fontId="8" fillId="0" borderId="0" xfId="0" applyFont="1" applyAlignment="1" applyProtection="1">
      <alignment vertical="center"/>
      <protection locked="0"/>
    </xf>
    <xf numFmtId="0" fontId="7" fillId="0" borderId="0" xfId="0" applyFont="1" applyAlignment="1" applyProtection="1">
      <alignment vertical="center"/>
      <protection locked="0"/>
    </xf>
    <xf numFmtId="0" fontId="0" fillId="0" borderId="0" xfId="0" applyFont="1" applyAlignment="1" applyProtection="1">
      <alignment vertical="center"/>
      <protection locked="0"/>
    </xf>
    <xf numFmtId="0" fontId="35" fillId="0" borderId="0" xfId="0" applyFont="1" applyAlignment="1" applyProtection="1">
      <protection locked="0"/>
    </xf>
    <xf numFmtId="0" fontId="0" fillId="0" borderId="1" xfId="0" applyFont="1" applyBorder="1" applyAlignment="1" applyProtection="1">
      <alignment horizontal="center" vertical="center"/>
    </xf>
    <xf numFmtId="49" fontId="0" fillId="0" borderId="1" xfId="0" applyNumberFormat="1"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Border="1" applyAlignment="1" applyProtection="1">
      <alignment horizontal="center" vertical="center" wrapText="1"/>
    </xf>
    <xf numFmtId="167" fontId="0" fillId="0" borderId="1" xfId="0" applyNumberFormat="1" applyFont="1" applyBorder="1" applyAlignment="1" applyProtection="1">
      <alignment vertical="center"/>
    </xf>
    <xf numFmtId="4" fontId="0" fillId="0" borderId="1" xfId="0" applyNumberFormat="1" applyFont="1" applyBorder="1" applyAlignment="1" applyProtection="1">
      <alignment vertical="center"/>
    </xf>
    <xf numFmtId="0" fontId="0" fillId="0" borderId="26" xfId="0" applyBorder="1" applyAlignment="1" applyProtection="1">
      <alignment horizontal="center" vertical="center"/>
    </xf>
    <xf numFmtId="49" fontId="0" fillId="0" borderId="26" xfId="0" applyNumberFormat="1" applyBorder="1" applyAlignment="1" applyProtection="1">
      <alignment horizontal="left" vertical="center" wrapText="1"/>
    </xf>
    <xf numFmtId="0" fontId="0" fillId="0" borderId="26" xfId="0" applyBorder="1" applyAlignment="1" applyProtection="1">
      <alignment horizontal="left" vertical="center" wrapText="1"/>
    </xf>
    <xf numFmtId="0" fontId="0" fillId="0" borderId="26" xfId="0" applyBorder="1" applyAlignment="1" applyProtection="1">
      <alignment horizontal="center" vertical="center" wrapText="1"/>
    </xf>
    <xf numFmtId="167" fontId="0" fillId="0" borderId="26" xfId="0" applyNumberFormat="1" applyBorder="1" applyAlignment="1" applyProtection="1">
      <alignment vertical="center"/>
    </xf>
    <xf numFmtId="4" fontId="0" fillId="0" borderId="26" xfId="0" applyNumberFormat="1" applyBorder="1" applyAlignment="1" applyProtection="1">
      <alignment vertical="center"/>
    </xf>
    <xf numFmtId="0" fontId="0" fillId="0" borderId="1" xfId="0" applyBorder="1" applyAlignment="1" applyProtection="1">
      <alignment horizontal="center" vertical="center"/>
    </xf>
    <xf numFmtId="49" fontId="0" fillId="0" borderId="1" xfId="0" applyNumberFormat="1" applyBorder="1" applyAlignment="1" applyProtection="1">
      <alignment horizontal="left" vertical="center" wrapText="1"/>
    </xf>
    <xf numFmtId="0" fontId="0" fillId="0" borderId="1" xfId="0" applyBorder="1" applyAlignment="1" applyProtection="1">
      <alignment horizontal="left" vertical="center" wrapText="1"/>
    </xf>
    <xf numFmtId="0" fontId="0" fillId="0" borderId="1" xfId="0" applyBorder="1" applyAlignment="1" applyProtection="1">
      <alignment horizontal="center" vertical="center" wrapText="1"/>
    </xf>
    <xf numFmtId="167" fontId="0" fillId="0" borderId="1" xfId="0" applyNumberFormat="1" applyBorder="1" applyAlignment="1" applyProtection="1">
      <alignment vertical="center"/>
    </xf>
    <xf numFmtId="4" fontId="0" fillId="0" borderId="1" xfId="0" applyNumberFormat="1" applyBorder="1" applyAlignment="1" applyProtection="1">
      <alignment vertical="center"/>
    </xf>
    <xf numFmtId="0" fontId="6" fillId="0" borderId="0" xfId="0" applyFont="1" applyAlignment="1" applyProtection="1">
      <protection locked="0"/>
    </xf>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Border="1" applyAlignment="1" applyProtection="1">
      <alignment horizontal="left" vertical="top"/>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0" borderId="0" xfId="0" applyFont="1" applyBorder="1" applyAlignment="1" applyProtection="1">
      <alignment horizontal="left" vertical="center"/>
    </xf>
    <xf numFmtId="0" fontId="37" fillId="0" borderId="0" xfId="0" applyFont="1" applyBorder="1" applyAlignment="1" applyProtection="1">
      <alignment horizontal="left" vertical="center"/>
    </xf>
    <xf numFmtId="0" fontId="0" fillId="0" borderId="7" xfId="0" applyBorder="1" applyProtection="1"/>
    <xf numFmtId="0" fontId="0" fillId="0" borderId="0" xfId="0" applyFont="1" applyBorder="1" applyAlignment="1" applyProtection="1">
      <alignment vertical="center"/>
    </xf>
    <xf numFmtId="0" fontId="16"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0" xfId="0" applyProtection="1"/>
    <xf numFmtId="0" fontId="0"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18" fillId="0" borderId="0" xfId="0" applyFont="1" applyAlignment="1" applyProtection="1">
      <alignment vertical="center"/>
    </xf>
    <xf numFmtId="0" fontId="2" fillId="0" borderId="0" xfId="0" applyFont="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0" fontId="23" fillId="0" borderId="0" xfId="0" applyFont="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horizontal="center"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3" fillId="3" borderId="0" xfId="0" applyFont="1" applyFill="1" applyAlignment="1">
      <alignment horizontal="center" vertical="center"/>
    </xf>
    <xf numFmtId="0" fontId="0" fillId="0" borderId="0" xfId="0"/>
    <xf numFmtId="4" fontId="24" fillId="0" borderId="0" xfId="0" applyNumberFormat="1"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19" fillId="0" borderId="15" xfId="0" applyFont="1" applyBorder="1" applyAlignment="1">
      <alignment horizontal="center" vertical="center"/>
    </xf>
    <xf numFmtId="0" fontId="19"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7" fillId="0" borderId="0" xfId="0" applyNumberFormat="1" applyFont="1" applyBorder="1" applyAlignment="1" applyProtection="1">
      <alignment vertical="center"/>
    </xf>
    <xf numFmtId="0" fontId="38" fillId="0" borderId="0" xfId="0" applyFont="1" applyAlignment="1" applyProtection="1">
      <alignment horizontal="left" vertical="center" wrapText="1"/>
    </xf>
    <xf numFmtId="0" fontId="23" fillId="0" borderId="0" xfId="0" applyFont="1" applyAlignment="1" applyProtection="1">
      <alignment horizontal="left" vertical="center" wrapText="1"/>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2" fillId="0" borderId="0" xfId="0" applyFont="1" applyBorder="1" applyAlignment="1" applyProtection="1">
      <alignment horizontal="left" vertical="center"/>
    </xf>
    <xf numFmtId="0" fontId="0" fillId="0" borderId="0" xfId="0" applyBorder="1" applyProtection="1"/>
    <xf numFmtId="0" fontId="39" fillId="0" borderId="0" xfId="0" applyFont="1" applyBorder="1" applyAlignment="1" applyProtection="1">
      <alignment horizontal="left" vertical="top" wrapText="1"/>
    </xf>
    <xf numFmtId="0" fontId="2" fillId="0" borderId="0" xfId="0" applyFont="1" applyBorder="1" applyAlignment="1" applyProtection="1">
      <alignment horizontal="left" vertical="center" wrapText="1"/>
    </xf>
    <xf numFmtId="4" fontId="16"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0" fontId="0" fillId="0" borderId="0" xfId="0" applyFont="1" applyAlignment="1" applyProtection="1">
      <alignment vertical="center"/>
    </xf>
    <xf numFmtId="0" fontId="27" fillId="2" borderId="0" xfId="1" applyFont="1" applyFill="1" applyAlignment="1" applyProtection="1">
      <alignment vertical="center"/>
    </xf>
  </cellXfs>
  <cellStyles count="2">
    <cellStyle name="Hypertextový odkaz" xfId="1" builtinId="8"/>
    <cellStyle name="Normální" xfId="0" builtinId="0" customBuiltin="1"/>
  </cellStyles>
  <dxfs count="0"/>
  <tableStyles count="0"/>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317D2A6-FB11-42EB-A6D9-4561FD873161}"/>
            </a:ext>
          </a:extLst>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EB0BDF1-4ADD-4DF1-B708-0B7FBF64E0BA}"/>
            </a:ext>
          </a:extLst>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5"/>
  <sheetViews>
    <sheetView showGridLines="0" workbookViewId="0">
      <pane ySplit="1" topLeftCell="A40" activePane="bottomLeft" state="frozen"/>
      <selection pane="bottomLeft" activeCell="X55" sqref="X54:X55"/>
    </sheetView>
  </sheetViews>
  <sheetFormatPr defaultRowHeight="1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45" customHeight="1">
      <c r="A1" s="9" t="s">
        <v>0</v>
      </c>
      <c r="B1" s="10"/>
      <c r="C1" s="10"/>
      <c r="D1" s="11" t="s">
        <v>1</v>
      </c>
      <c r="E1" s="10"/>
      <c r="F1" s="10"/>
      <c r="G1" s="10"/>
      <c r="H1" s="10"/>
      <c r="I1" s="10"/>
      <c r="J1" s="10"/>
      <c r="K1" s="12" t="s">
        <v>2</v>
      </c>
      <c r="L1" s="12"/>
      <c r="M1" s="12"/>
      <c r="N1" s="12"/>
      <c r="O1" s="12"/>
      <c r="P1" s="12"/>
      <c r="Q1" s="12"/>
      <c r="R1" s="12"/>
      <c r="S1" s="12"/>
      <c r="T1" s="10"/>
      <c r="U1" s="10"/>
      <c r="V1" s="10"/>
      <c r="W1" s="12" t="s">
        <v>3</v>
      </c>
      <c r="X1" s="12"/>
      <c r="Y1" s="12"/>
      <c r="Z1" s="12"/>
      <c r="AA1" s="12"/>
      <c r="AB1" s="12"/>
      <c r="AC1" s="12"/>
      <c r="AD1" s="12"/>
      <c r="AE1" s="12"/>
      <c r="AF1" s="12"/>
      <c r="AG1" s="12"/>
      <c r="AH1" s="12"/>
      <c r="AI1" s="13"/>
      <c r="AJ1" s="14"/>
      <c r="AK1" s="14"/>
      <c r="AL1" s="14"/>
      <c r="AM1" s="14"/>
      <c r="AN1" s="14"/>
      <c r="AO1" s="14"/>
      <c r="AP1" s="14"/>
      <c r="AQ1" s="14"/>
      <c r="AR1" s="14"/>
      <c r="AS1" s="14"/>
      <c r="AT1" s="14"/>
      <c r="AU1" s="14"/>
      <c r="AV1" s="14"/>
      <c r="AW1" s="14"/>
      <c r="AX1" s="14"/>
      <c r="AY1" s="14"/>
      <c r="AZ1" s="14"/>
      <c r="BA1" s="15" t="s">
        <v>4</v>
      </c>
      <c r="BB1" s="15" t="s">
        <v>5</v>
      </c>
      <c r="BC1" s="14"/>
      <c r="BD1" s="14"/>
      <c r="BE1" s="14"/>
      <c r="BF1" s="14"/>
      <c r="BG1" s="14"/>
      <c r="BH1" s="14"/>
      <c r="BI1" s="14"/>
      <c r="BJ1" s="14"/>
      <c r="BK1" s="14"/>
      <c r="BL1" s="14"/>
      <c r="BM1" s="14"/>
      <c r="BN1" s="14"/>
      <c r="BO1" s="14"/>
      <c r="BP1" s="14"/>
      <c r="BQ1" s="14"/>
      <c r="BR1" s="14"/>
      <c r="BT1" s="16" t="s">
        <v>6</v>
      </c>
      <c r="BU1" s="16" t="s">
        <v>6</v>
      </c>
      <c r="BV1" s="16" t="s">
        <v>7</v>
      </c>
    </row>
    <row r="2" spans="1:74" ht="36.9" customHeight="1">
      <c r="AR2" s="215" t="s">
        <v>8</v>
      </c>
      <c r="AS2" s="216"/>
      <c r="AT2" s="216"/>
      <c r="AU2" s="216"/>
      <c r="AV2" s="216"/>
      <c r="AW2" s="216"/>
      <c r="AX2" s="216"/>
      <c r="AY2" s="216"/>
      <c r="AZ2" s="216"/>
      <c r="BA2" s="216"/>
      <c r="BB2" s="216"/>
      <c r="BC2" s="216"/>
      <c r="BD2" s="216"/>
      <c r="BE2" s="216"/>
      <c r="BS2" s="17" t="s">
        <v>9</v>
      </c>
      <c r="BT2" s="17" t="s">
        <v>10</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9</v>
      </c>
      <c r="BT3" s="17" t="s">
        <v>11</v>
      </c>
    </row>
    <row r="4" spans="1:74" ht="36.9" customHeight="1">
      <c r="B4" s="21"/>
      <c r="C4" s="177"/>
      <c r="D4" s="178" t="s">
        <v>12</v>
      </c>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77"/>
      <c r="AP4" s="177"/>
      <c r="AQ4" s="179"/>
      <c r="AS4" s="22" t="s">
        <v>13</v>
      </c>
      <c r="BS4" s="17" t="s">
        <v>14</v>
      </c>
    </row>
    <row r="5" spans="1:74" ht="14.4" customHeight="1">
      <c r="B5" s="21"/>
      <c r="C5" s="177"/>
      <c r="D5" s="180" t="s">
        <v>15</v>
      </c>
      <c r="E5" s="177"/>
      <c r="F5" s="177"/>
      <c r="G5" s="177"/>
      <c r="H5" s="177"/>
      <c r="I5" s="177"/>
      <c r="J5" s="177"/>
      <c r="K5" s="240"/>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177"/>
      <c r="AQ5" s="179"/>
      <c r="BS5" s="17" t="s">
        <v>9</v>
      </c>
    </row>
    <row r="6" spans="1:74" ht="36.9" customHeight="1">
      <c r="B6" s="21"/>
      <c r="C6" s="177"/>
      <c r="D6" s="181" t="s">
        <v>16</v>
      </c>
      <c r="E6" s="177"/>
      <c r="F6" s="177"/>
      <c r="G6" s="177"/>
      <c r="H6" s="177"/>
      <c r="I6" s="177"/>
      <c r="J6" s="177"/>
      <c r="K6" s="242" t="s">
        <v>152</v>
      </c>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177"/>
      <c r="AQ6" s="179"/>
      <c r="BS6" s="17" t="s">
        <v>9</v>
      </c>
    </row>
    <row r="7" spans="1:74" ht="14.4" customHeight="1">
      <c r="B7" s="21"/>
      <c r="C7" s="177"/>
      <c r="D7" s="182" t="s">
        <v>17</v>
      </c>
      <c r="E7" s="177"/>
      <c r="F7" s="177"/>
      <c r="G7" s="177"/>
      <c r="H7" s="177"/>
      <c r="I7" s="177"/>
      <c r="J7" s="177"/>
      <c r="K7" s="183" t="s">
        <v>5</v>
      </c>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82" t="s">
        <v>18</v>
      </c>
      <c r="AL7" s="177"/>
      <c r="AM7" s="177"/>
      <c r="AN7" s="183" t="s">
        <v>5</v>
      </c>
      <c r="AO7" s="177"/>
      <c r="AP7" s="177"/>
      <c r="AQ7" s="179"/>
      <c r="BS7" s="17" t="s">
        <v>9</v>
      </c>
    </row>
    <row r="8" spans="1:74" ht="14.4" customHeight="1">
      <c r="B8" s="21"/>
      <c r="C8" s="177"/>
      <c r="D8" s="182" t="s">
        <v>19</v>
      </c>
      <c r="E8" s="177"/>
      <c r="F8" s="177"/>
      <c r="G8" s="177"/>
      <c r="H8" s="177"/>
      <c r="I8" s="177"/>
      <c r="J8" s="177"/>
      <c r="K8" s="184" t="s">
        <v>155</v>
      </c>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82" t="s">
        <v>20</v>
      </c>
      <c r="AL8" s="177"/>
      <c r="AM8" s="177"/>
      <c r="AN8" s="183"/>
      <c r="AO8" s="177"/>
      <c r="AP8" s="177"/>
      <c r="AQ8" s="179"/>
      <c r="BS8" s="17" t="s">
        <v>9</v>
      </c>
    </row>
    <row r="9" spans="1:74" ht="14.4" customHeight="1">
      <c r="B9" s="21"/>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9"/>
      <c r="BS9" s="17" t="s">
        <v>9</v>
      </c>
    </row>
    <row r="10" spans="1:74" ht="14.4" customHeight="1">
      <c r="B10" s="21"/>
      <c r="C10" s="177"/>
      <c r="D10" s="182" t="s">
        <v>21</v>
      </c>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82" t="s">
        <v>22</v>
      </c>
      <c r="AL10" s="177"/>
      <c r="AM10" s="177"/>
      <c r="AN10" s="183" t="s">
        <v>23</v>
      </c>
      <c r="AO10" s="177"/>
      <c r="AP10" s="177"/>
      <c r="AQ10" s="179"/>
      <c r="BS10" s="17" t="s">
        <v>9</v>
      </c>
    </row>
    <row r="11" spans="1:74" ht="18.45" customHeight="1">
      <c r="B11" s="21"/>
      <c r="C11" s="177"/>
      <c r="D11" s="177"/>
      <c r="E11" s="183" t="s">
        <v>24</v>
      </c>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82" t="s">
        <v>25</v>
      </c>
      <c r="AL11" s="177"/>
      <c r="AM11" s="177"/>
      <c r="AN11" s="183" t="s">
        <v>26</v>
      </c>
      <c r="AO11" s="177"/>
      <c r="AP11" s="177"/>
      <c r="AQ11" s="179"/>
      <c r="BS11" s="17" t="s">
        <v>9</v>
      </c>
    </row>
    <row r="12" spans="1:74" ht="6.9" customHeight="1">
      <c r="B12" s="21"/>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9"/>
      <c r="BS12" s="17" t="s">
        <v>9</v>
      </c>
    </row>
    <row r="13" spans="1:74" ht="14.4" customHeight="1">
      <c r="B13" s="21"/>
      <c r="C13" s="177"/>
      <c r="D13" s="182" t="s">
        <v>27</v>
      </c>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82" t="s">
        <v>22</v>
      </c>
      <c r="AL13" s="177"/>
      <c r="AM13" s="177"/>
      <c r="AN13" s="183" t="s">
        <v>5</v>
      </c>
      <c r="AO13" s="177"/>
      <c r="AP13" s="177"/>
      <c r="AQ13" s="179"/>
      <c r="BS13" s="17" t="s">
        <v>9</v>
      </c>
    </row>
    <row r="14" spans="1:74" ht="13.2">
      <c r="B14" s="21"/>
      <c r="C14" s="177"/>
      <c r="D14" s="177"/>
      <c r="E14" s="183" t="s">
        <v>28</v>
      </c>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82" t="s">
        <v>25</v>
      </c>
      <c r="AL14" s="177"/>
      <c r="AM14" s="177"/>
      <c r="AN14" s="183" t="s">
        <v>5</v>
      </c>
      <c r="AO14" s="177"/>
      <c r="AP14" s="177"/>
      <c r="AQ14" s="179"/>
      <c r="BS14" s="17" t="s">
        <v>9</v>
      </c>
    </row>
    <row r="15" spans="1:74" ht="6.9" customHeight="1">
      <c r="B15" s="21"/>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9"/>
      <c r="BS15" s="17" t="s">
        <v>6</v>
      </c>
    </row>
    <row r="16" spans="1:74" ht="14.4" customHeight="1">
      <c r="B16" s="21"/>
      <c r="C16" s="177"/>
      <c r="D16" s="182" t="s">
        <v>29</v>
      </c>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82" t="s">
        <v>22</v>
      </c>
      <c r="AL16" s="177"/>
      <c r="AM16" s="177"/>
      <c r="AN16" s="183"/>
      <c r="AO16" s="177"/>
      <c r="AP16" s="177"/>
      <c r="AQ16" s="179"/>
      <c r="BS16" s="17" t="s">
        <v>6</v>
      </c>
    </row>
    <row r="17" spans="2:71" ht="18.45" customHeight="1">
      <c r="B17" s="21"/>
      <c r="C17" s="177"/>
      <c r="D17" s="177"/>
      <c r="E17" s="183"/>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82" t="s">
        <v>25</v>
      </c>
      <c r="AL17" s="177"/>
      <c r="AM17" s="177"/>
      <c r="AN17" s="183"/>
      <c r="AO17" s="177"/>
      <c r="AP17" s="177"/>
      <c r="AQ17" s="179"/>
      <c r="BS17" s="17" t="s">
        <v>30</v>
      </c>
    </row>
    <row r="18" spans="2:71" ht="6.9" customHeight="1">
      <c r="B18" s="21"/>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9"/>
      <c r="BS18" s="17" t="s">
        <v>9</v>
      </c>
    </row>
    <row r="19" spans="2:71" ht="14.4" customHeight="1">
      <c r="B19" s="21"/>
      <c r="C19" s="177"/>
      <c r="D19" s="182"/>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9"/>
      <c r="BS19" s="17"/>
    </row>
    <row r="20" spans="2:71" ht="57" customHeight="1">
      <c r="B20" s="21"/>
      <c r="C20" s="177"/>
      <c r="D20" s="177"/>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177"/>
      <c r="AP20" s="177"/>
      <c r="AQ20" s="179"/>
      <c r="BS20" s="17"/>
    </row>
    <row r="21" spans="2:71" ht="6.9" customHeight="1">
      <c r="B21" s="21"/>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9"/>
    </row>
    <row r="22" spans="2:71" ht="6.9" customHeight="1">
      <c r="B22" s="21"/>
      <c r="C22" s="177"/>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77"/>
      <c r="AQ22" s="179"/>
    </row>
    <row r="23" spans="2:71" s="1" customFormat="1" ht="25.95" customHeight="1">
      <c r="B23" s="23"/>
      <c r="C23" s="186"/>
      <c r="D23" s="187" t="s">
        <v>31</v>
      </c>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244">
        <f>ROUND(AG50,2)</f>
        <v>0</v>
      </c>
      <c r="AL23" s="245"/>
      <c r="AM23" s="245"/>
      <c r="AN23" s="245"/>
      <c r="AO23" s="245"/>
      <c r="AP23" s="186"/>
      <c r="AQ23" s="189"/>
    </row>
    <row r="24" spans="2:71" s="1" customFormat="1" ht="6.9" customHeight="1">
      <c r="B24" s="23"/>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9"/>
    </row>
    <row r="25" spans="2:71" s="1" customFormat="1">
      <c r="B25" s="23"/>
      <c r="C25" s="186"/>
      <c r="D25" s="186"/>
      <c r="E25" s="186"/>
      <c r="F25" s="186"/>
      <c r="G25" s="186"/>
      <c r="H25" s="186"/>
      <c r="I25" s="186"/>
      <c r="J25" s="186"/>
      <c r="K25" s="186"/>
      <c r="L25" s="246" t="s">
        <v>32</v>
      </c>
      <c r="M25" s="246"/>
      <c r="N25" s="246"/>
      <c r="O25" s="246"/>
      <c r="P25" s="186"/>
      <c r="Q25" s="186"/>
      <c r="R25" s="186"/>
      <c r="S25" s="186"/>
      <c r="T25" s="186"/>
      <c r="U25" s="186"/>
      <c r="V25" s="186"/>
      <c r="W25" s="246" t="s">
        <v>33</v>
      </c>
      <c r="X25" s="246"/>
      <c r="Y25" s="246"/>
      <c r="Z25" s="246"/>
      <c r="AA25" s="246"/>
      <c r="AB25" s="246"/>
      <c r="AC25" s="246"/>
      <c r="AD25" s="246"/>
      <c r="AE25" s="246"/>
      <c r="AF25" s="186"/>
      <c r="AG25" s="186"/>
      <c r="AH25" s="186"/>
      <c r="AI25" s="186"/>
      <c r="AJ25" s="186"/>
      <c r="AK25" s="246" t="s">
        <v>34</v>
      </c>
      <c r="AL25" s="246"/>
      <c r="AM25" s="246"/>
      <c r="AN25" s="246"/>
      <c r="AO25" s="246"/>
      <c r="AP25" s="186"/>
      <c r="AQ25" s="189"/>
    </row>
    <row r="26" spans="2:71" s="2" customFormat="1" ht="14.4" customHeight="1">
      <c r="B26" s="25"/>
      <c r="C26" s="190"/>
      <c r="D26" s="191" t="s">
        <v>35</v>
      </c>
      <c r="E26" s="190"/>
      <c r="F26" s="191" t="s">
        <v>36</v>
      </c>
      <c r="G26" s="190"/>
      <c r="H26" s="190"/>
      <c r="I26" s="190"/>
      <c r="J26" s="190"/>
      <c r="K26" s="190"/>
      <c r="L26" s="227">
        <v>0.21</v>
      </c>
      <c r="M26" s="228"/>
      <c r="N26" s="228"/>
      <c r="O26" s="228"/>
      <c r="P26" s="190"/>
      <c r="Q26" s="190"/>
      <c r="R26" s="190"/>
      <c r="S26" s="190"/>
      <c r="T26" s="190"/>
      <c r="U26" s="190"/>
      <c r="V26" s="190"/>
      <c r="W26" s="229">
        <f>AK23</f>
        <v>0</v>
      </c>
      <c r="X26" s="228"/>
      <c r="Y26" s="228"/>
      <c r="Z26" s="228"/>
      <c r="AA26" s="228"/>
      <c r="AB26" s="228"/>
      <c r="AC26" s="228"/>
      <c r="AD26" s="228"/>
      <c r="AE26" s="228"/>
      <c r="AF26" s="190"/>
      <c r="AG26" s="190"/>
      <c r="AH26" s="190"/>
      <c r="AI26" s="190"/>
      <c r="AJ26" s="190"/>
      <c r="AK26" s="229">
        <f>W26*0.21</f>
        <v>0</v>
      </c>
      <c r="AL26" s="228"/>
      <c r="AM26" s="228"/>
      <c r="AN26" s="228"/>
      <c r="AO26" s="228"/>
      <c r="AP26" s="190"/>
      <c r="AQ26" s="192"/>
    </row>
    <row r="27" spans="2:71" s="2" customFormat="1" ht="14.4" customHeight="1">
      <c r="B27" s="25"/>
      <c r="C27" s="190"/>
      <c r="D27" s="190"/>
      <c r="E27" s="190"/>
      <c r="F27" s="191" t="s">
        <v>37</v>
      </c>
      <c r="G27" s="190"/>
      <c r="H27" s="190"/>
      <c r="I27" s="190"/>
      <c r="J27" s="190"/>
      <c r="K27" s="190"/>
      <c r="L27" s="227">
        <v>0.15</v>
      </c>
      <c r="M27" s="228"/>
      <c r="N27" s="228"/>
      <c r="O27" s="228"/>
      <c r="P27" s="190"/>
      <c r="Q27" s="190"/>
      <c r="R27" s="190"/>
      <c r="S27" s="190"/>
      <c r="T27" s="190"/>
      <c r="U27" s="190"/>
      <c r="V27" s="190"/>
      <c r="W27" s="229"/>
      <c r="X27" s="228"/>
      <c r="Y27" s="228"/>
      <c r="Z27" s="228"/>
      <c r="AA27" s="228"/>
      <c r="AB27" s="228"/>
      <c r="AC27" s="228"/>
      <c r="AD27" s="228"/>
      <c r="AE27" s="228"/>
      <c r="AF27" s="190"/>
      <c r="AG27" s="190"/>
      <c r="AH27" s="190"/>
      <c r="AI27" s="190"/>
      <c r="AJ27" s="190"/>
      <c r="AK27" s="229"/>
      <c r="AL27" s="228"/>
      <c r="AM27" s="228"/>
      <c r="AN27" s="228"/>
      <c r="AO27" s="228"/>
      <c r="AP27" s="190"/>
      <c r="AQ27" s="192"/>
    </row>
    <row r="28" spans="2:71" s="2" customFormat="1" ht="14.4" hidden="1" customHeight="1">
      <c r="B28" s="25"/>
      <c r="C28" s="190"/>
      <c r="D28" s="190"/>
      <c r="E28" s="190"/>
      <c r="F28" s="191" t="s">
        <v>38</v>
      </c>
      <c r="G28" s="190"/>
      <c r="H28" s="190"/>
      <c r="I28" s="190"/>
      <c r="J28" s="190"/>
      <c r="K28" s="190"/>
      <c r="L28" s="227">
        <v>0.21</v>
      </c>
      <c r="M28" s="228"/>
      <c r="N28" s="228"/>
      <c r="O28" s="228"/>
      <c r="P28" s="190"/>
      <c r="Q28" s="190"/>
      <c r="R28" s="190"/>
      <c r="S28" s="190"/>
      <c r="T28" s="190"/>
      <c r="U28" s="190"/>
      <c r="V28" s="190"/>
      <c r="W28" s="229" t="e">
        <f>ROUND(BB50,2)</f>
        <v>#REF!</v>
      </c>
      <c r="X28" s="228"/>
      <c r="Y28" s="228"/>
      <c r="Z28" s="228"/>
      <c r="AA28" s="228"/>
      <c r="AB28" s="228"/>
      <c r="AC28" s="228"/>
      <c r="AD28" s="228"/>
      <c r="AE28" s="228"/>
      <c r="AF28" s="190"/>
      <c r="AG28" s="190"/>
      <c r="AH28" s="190"/>
      <c r="AI28" s="190"/>
      <c r="AJ28" s="190"/>
      <c r="AK28" s="229">
        <v>0</v>
      </c>
      <c r="AL28" s="228"/>
      <c r="AM28" s="228"/>
      <c r="AN28" s="228"/>
      <c r="AO28" s="228"/>
      <c r="AP28" s="190"/>
      <c r="AQ28" s="192"/>
    </row>
    <row r="29" spans="2:71" s="2" customFormat="1" ht="14.4" hidden="1" customHeight="1">
      <c r="B29" s="25"/>
      <c r="C29" s="190"/>
      <c r="D29" s="190"/>
      <c r="E29" s="190"/>
      <c r="F29" s="191" t="s">
        <v>39</v>
      </c>
      <c r="G29" s="190"/>
      <c r="H29" s="190"/>
      <c r="I29" s="190"/>
      <c r="J29" s="190"/>
      <c r="K29" s="190"/>
      <c r="L29" s="227">
        <v>0.15</v>
      </c>
      <c r="M29" s="228"/>
      <c r="N29" s="228"/>
      <c r="O29" s="228"/>
      <c r="P29" s="190"/>
      <c r="Q29" s="190"/>
      <c r="R29" s="190"/>
      <c r="S29" s="190"/>
      <c r="T29" s="190"/>
      <c r="U29" s="190"/>
      <c r="V29" s="190"/>
      <c r="W29" s="229" t="e">
        <f>ROUND(BC50,2)</f>
        <v>#REF!</v>
      </c>
      <c r="X29" s="228"/>
      <c r="Y29" s="228"/>
      <c r="Z29" s="228"/>
      <c r="AA29" s="228"/>
      <c r="AB29" s="228"/>
      <c r="AC29" s="228"/>
      <c r="AD29" s="228"/>
      <c r="AE29" s="228"/>
      <c r="AF29" s="190"/>
      <c r="AG29" s="190"/>
      <c r="AH29" s="190"/>
      <c r="AI29" s="190"/>
      <c r="AJ29" s="190"/>
      <c r="AK29" s="229">
        <v>0</v>
      </c>
      <c r="AL29" s="228"/>
      <c r="AM29" s="228"/>
      <c r="AN29" s="228"/>
      <c r="AO29" s="228"/>
      <c r="AP29" s="190"/>
      <c r="AQ29" s="192"/>
    </row>
    <row r="30" spans="2:71" s="2" customFormat="1" ht="14.4" hidden="1" customHeight="1">
      <c r="B30" s="25"/>
      <c r="C30" s="190"/>
      <c r="D30" s="190"/>
      <c r="E30" s="190"/>
      <c r="F30" s="191" t="s">
        <v>40</v>
      </c>
      <c r="G30" s="190"/>
      <c r="H30" s="190"/>
      <c r="I30" s="190"/>
      <c r="J30" s="190"/>
      <c r="K30" s="190"/>
      <c r="L30" s="227">
        <v>0</v>
      </c>
      <c r="M30" s="228"/>
      <c r="N30" s="228"/>
      <c r="O30" s="228"/>
      <c r="P30" s="190"/>
      <c r="Q30" s="190"/>
      <c r="R30" s="190"/>
      <c r="S30" s="190"/>
      <c r="T30" s="190"/>
      <c r="U30" s="190"/>
      <c r="V30" s="190"/>
      <c r="W30" s="229" t="e">
        <f>ROUND(BD50,2)</f>
        <v>#REF!</v>
      </c>
      <c r="X30" s="228"/>
      <c r="Y30" s="228"/>
      <c r="Z30" s="228"/>
      <c r="AA30" s="228"/>
      <c r="AB30" s="228"/>
      <c r="AC30" s="228"/>
      <c r="AD30" s="228"/>
      <c r="AE30" s="228"/>
      <c r="AF30" s="190"/>
      <c r="AG30" s="190"/>
      <c r="AH30" s="190"/>
      <c r="AI30" s="190"/>
      <c r="AJ30" s="190"/>
      <c r="AK30" s="229">
        <v>0</v>
      </c>
      <c r="AL30" s="228"/>
      <c r="AM30" s="228"/>
      <c r="AN30" s="228"/>
      <c r="AO30" s="228"/>
      <c r="AP30" s="190"/>
      <c r="AQ30" s="192"/>
    </row>
    <row r="31" spans="2:71" s="1" customFormat="1" ht="6.9" customHeight="1">
      <c r="B31" s="23"/>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6"/>
      <c r="AL31" s="186"/>
      <c r="AM31" s="186"/>
      <c r="AN31" s="186"/>
      <c r="AO31" s="186"/>
      <c r="AP31" s="186"/>
      <c r="AQ31" s="189"/>
    </row>
    <row r="32" spans="2:71" s="1" customFormat="1" ht="25.95" customHeight="1">
      <c r="B32" s="23"/>
      <c r="C32" s="193"/>
      <c r="D32" s="194" t="s">
        <v>41</v>
      </c>
      <c r="E32" s="195"/>
      <c r="F32" s="195"/>
      <c r="G32" s="195"/>
      <c r="H32" s="195"/>
      <c r="I32" s="195"/>
      <c r="J32" s="195"/>
      <c r="K32" s="195"/>
      <c r="L32" s="195"/>
      <c r="M32" s="195"/>
      <c r="N32" s="195"/>
      <c r="O32" s="195"/>
      <c r="P32" s="195"/>
      <c r="Q32" s="195"/>
      <c r="R32" s="195"/>
      <c r="S32" s="195"/>
      <c r="T32" s="196" t="s">
        <v>42</v>
      </c>
      <c r="U32" s="195"/>
      <c r="V32" s="195"/>
      <c r="W32" s="195"/>
      <c r="X32" s="236" t="s">
        <v>43</v>
      </c>
      <c r="Y32" s="237"/>
      <c r="Z32" s="237"/>
      <c r="AA32" s="237"/>
      <c r="AB32" s="237"/>
      <c r="AC32" s="195"/>
      <c r="AD32" s="195"/>
      <c r="AE32" s="195"/>
      <c r="AF32" s="195"/>
      <c r="AG32" s="195"/>
      <c r="AH32" s="195"/>
      <c r="AI32" s="195"/>
      <c r="AJ32" s="195"/>
      <c r="AK32" s="238">
        <f>SUM(AK23:AK30)</f>
        <v>0</v>
      </c>
      <c r="AL32" s="237"/>
      <c r="AM32" s="237"/>
      <c r="AN32" s="237"/>
      <c r="AO32" s="239"/>
      <c r="AP32" s="193"/>
      <c r="AQ32" s="197"/>
    </row>
    <row r="33" spans="2:56" s="1" customFormat="1" ht="6.9" customHeight="1">
      <c r="B33" s="23"/>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186"/>
      <c r="AL33" s="186"/>
      <c r="AM33" s="186"/>
      <c r="AN33" s="186"/>
      <c r="AO33" s="186"/>
      <c r="AP33" s="186"/>
      <c r="AQ33" s="189"/>
    </row>
    <row r="34" spans="2:56" s="1" customFormat="1" ht="6.9" customHeight="1">
      <c r="B34" s="26"/>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9"/>
    </row>
    <row r="35" spans="2:56">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row>
    <row r="36" spans="2:56">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row>
    <row r="37" spans="2:56">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row>
    <row r="38" spans="2:56" s="1" customFormat="1" ht="6.9" customHeight="1">
      <c r="B38" s="28"/>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3"/>
    </row>
    <row r="39" spans="2:56" s="1" customFormat="1" ht="36.9" customHeight="1">
      <c r="B39" s="23"/>
      <c r="C39" s="117" t="s">
        <v>44</v>
      </c>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23"/>
    </row>
    <row r="40" spans="2:56" s="1" customFormat="1" ht="6.9" customHeight="1">
      <c r="B40" s="23"/>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23"/>
    </row>
    <row r="41" spans="2:56" s="3" customFormat="1" ht="36.9" customHeight="1">
      <c r="B41" s="30"/>
      <c r="C41" s="202" t="s">
        <v>16</v>
      </c>
      <c r="D41" s="203"/>
      <c r="E41" s="203"/>
      <c r="F41" s="203"/>
      <c r="G41" s="203"/>
      <c r="H41" s="203"/>
      <c r="I41" s="203"/>
      <c r="J41" s="203"/>
      <c r="K41" s="203"/>
      <c r="L41" s="219" t="str">
        <f>K6</f>
        <v>Muzeum Oderska</v>
      </c>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03"/>
      <c r="AQ41" s="203"/>
      <c r="AR41" s="30"/>
    </row>
    <row r="42" spans="2:56" s="1" customFormat="1" ht="6.9" customHeight="1">
      <c r="B42" s="23"/>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23"/>
    </row>
    <row r="43" spans="2:56" s="1" customFormat="1" ht="13.2">
      <c r="B43" s="23"/>
      <c r="C43" s="119" t="s">
        <v>19</v>
      </c>
      <c r="D43" s="118"/>
      <c r="E43" s="118"/>
      <c r="F43" s="118"/>
      <c r="G43" s="118"/>
      <c r="H43" s="118"/>
      <c r="I43" s="118"/>
      <c r="J43" s="118"/>
      <c r="K43" s="118"/>
      <c r="L43" s="204" t="str">
        <f>IF(K8="","",K8)</f>
        <v xml:space="preserve">Odry, Kostelní </v>
      </c>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9" t="s">
        <v>20</v>
      </c>
      <c r="AJ43" s="118"/>
      <c r="AK43" s="118"/>
      <c r="AL43" s="118"/>
      <c r="AM43" s="221" t="str">
        <f>IF(AN8= "","",AN8)</f>
        <v/>
      </c>
      <c r="AN43" s="221"/>
      <c r="AO43" s="118"/>
      <c r="AP43" s="118"/>
      <c r="AQ43" s="118"/>
      <c r="AR43" s="23"/>
    </row>
    <row r="44" spans="2:56" s="1" customFormat="1" ht="6.9" customHeight="1">
      <c r="B44" s="23"/>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23"/>
    </row>
    <row r="45" spans="2:56" s="1" customFormat="1" ht="13.2">
      <c r="B45" s="23"/>
      <c r="C45" s="119" t="s">
        <v>21</v>
      </c>
      <c r="D45" s="118"/>
      <c r="E45" s="118"/>
      <c r="F45" s="118"/>
      <c r="G45" s="118"/>
      <c r="H45" s="118"/>
      <c r="I45" s="118"/>
      <c r="J45" s="118"/>
      <c r="K45" s="118"/>
      <c r="L45" s="205" t="str">
        <f>IF(E11= "","",E11)</f>
        <v>Město Odry</v>
      </c>
      <c r="M45" s="118"/>
      <c r="N45" s="118"/>
      <c r="O45" s="118"/>
      <c r="P45" s="118"/>
      <c r="Q45" s="118"/>
      <c r="R45" s="118"/>
      <c r="S45" s="118"/>
      <c r="T45" s="118"/>
      <c r="U45" s="118"/>
      <c r="V45" s="118"/>
      <c r="W45" s="118"/>
      <c r="X45" s="118"/>
      <c r="Y45" s="118"/>
      <c r="Z45" s="118"/>
      <c r="AA45" s="118"/>
      <c r="AB45" s="118"/>
      <c r="AC45" s="118"/>
      <c r="AD45" s="118"/>
      <c r="AE45" s="118"/>
      <c r="AF45" s="118"/>
      <c r="AG45" s="118"/>
      <c r="AH45" s="118"/>
      <c r="AI45" s="119" t="s">
        <v>29</v>
      </c>
      <c r="AJ45" s="118"/>
      <c r="AK45" s="118"/>
      <c r="AL45" s="118"/>
      <c r="AM45" s="222" t="str">
        <f>IF(E17="","",E17)</f>
        <v/>
      </c>
      <c r="AN45" s="222"/>
      <c r="AO45" s="222"/>
      <c r="AP45" s="222"/>
      <c r="AQ45" s="118"/>
      <c r="AR45" s="23"/>
      <c r="AS45" s="223" t="s">
        <v>45</v>
      </c>
      <c r="AT45" s="224"/>
      <c r="AU45" s="32"/>
      <c r="AV45" s="32"/>
      <c r="AW45" s="32"/>
      <c r="AX45" s="32"/>
      <c r="AY45" s="32"/>
      <c r="AZ45" s="32"/>
      <c r="BA45" s="32"/>
      <c r="BB45" s="32"/>
      <c r="BC45" s="32"/>
      <c r="BD45" s="33"/>
    </row>
    <row r="46" spans="2:56" s="1" customFormat="1" ht="13.2">
      <c r="B46" s="23"/>
      <c r="C46" s="119" t="s">
        <v>27</v>
      </c>
      <c r="D46" s="118"/>
      <c r="E46" s="118"/>
      <c r="F46" s="118"/>
      <c r="G46" s="118"/>
      <c r="H46" s="118"/>
      <c r="I46" s="118"/>
      <c r="J46" s="118"/>
      <c r="K46" s="118"/>
      <c r="L46" s="205" t="str">
        <f>IF(E14="","",E14)</f>
        <v xml:space="preserve"> </v>
      </c>
      <c r="M46" s="118"/>
      <c r="N46" s="118"/>
      <c r="O46" s="118"/>
      <c r="P46" s="118"/>
      <c r="Q46" s="118"/>
      <c r="R46" s="118"/>
      <c r="S46" s="118"/>
      <c r="T46" s="118"/>
      <c r="U46" s="118"/>
      <c r="V46" s="118"/>
      <c r="W46" s="118"/>
      <c r="X46" s="118"/>
      <c r="Y46" s="118"/>
      <c r="Z46" s="118"/>
      <c r="AA46" s="118"/>
      <c r="AB46" s="118"/>
      <c r="AC46" s="118"/>
      <c r="AD46" s="118"/>
      <c r="AE46" s="118"/>
      <c r="AF46" s="118"/>
      <c r="AG46" s="118"/>
      <c r="AH46" s="118"/>
      <c r="AI46" s="118"/>
      <c r="AJ46" s="118"/>
      <c r="AK46" s="118"/>
      <c r="AL46" s="118"/>
      <c r="AM46" s="118"/>
      <c r="AN46" s="118"/>
      <c r="AO46" s="118"/>
      <c r="AP46" s="118"/>
      <c r="AQ46" s="118"/>
      <c r="AR46" s="23"/>
      <c r="AS46" s="225"/>
      <c r="AT46" s="226"/>
      <c r="AU46" s="24"/>
      <c r="AV46" s="24"/>
      <c r="AW46" s="24"/>
      <c r="AX46" s="24"/>
      <c r="AY46" s="24"/>
      <c r="AZ46" s="24"/>
      <c r="BA46" s="24"/>
      <c r="BB46" s="24"/>
      <c r="BC46" s="24"/>
      <c r="BD46" s="34"/>
    </row>
    <row r="47" spans="2:56" s="1" customFormat="1" ht="10.95" customHeight="1">
      <c r="B47" s="23"/>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c r="AG47" s="118"/>
      <c r="AH47" s="118"/>
      <c r="AI47" s="118"/>
      <c r="AJ47" s="118"/>
      <c r="AK47" s="118"/>
      <c r="AL47" s="118"/>
      <c r="AM47" s="118"/>
      <c r="AN47" s="118"/>
      <c r="AO47" s="118"/>
      <c r="AP47" s="118"/>
      <c r="AQ47" s="118"/>
      <c r="AR47" s="23"/>
      <c r="AS47" s="225"/>
      <c r="AT47" s="226"/>
      <c r="AU47" s="24"/>
      <c r="AV47" s="24"/>
      <c r="AW47" s="24"/>
      <c r="AX47" s="24"/>
      <c r="AY47" s="24"/>
      <c r="AZ47" s="24"/>
      <c r="BA47" s="24"/>
      <c r="BB47" s="24"/>
      <c r="BC47" s="24"/>
      <c r="BD47" s="34"/>
    </row>
    <row r="48" spans="2:56" s="1" customFormat="1" ht="29.25" customHeight="1">
      <c r="B48" s="23"/>
      <c r="C48" s="232" t="s">
        <v>46</v>
      </c>
      <c r="D48" s="233"/>
      <c r="E48" s="233"/>
      <c r="F48" s="233"/>
      <c r="G48" s="233"/>
      <c r="H48" s="206"/>
      <c r="I48" s="234" t="s">
        <v>47</v>
      </c>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5" t="s">
        <v>48</v>
      </c>
      <c r="AH48" s="233"/>
      <c r="AI48" s="233"/>
      <c r="AJ48" s="233"/>
      <c r="AK48" s="233"/>
      <c r="AL48" s="233"/>
      <c r="AM48" s="233"/>
      <c r="AN48" s="234" t="s">
        <v>49</v>
      </c>
      <c r="AO48" s="233"/>
      <c r="AP48" s="233"/>
      <c r="AQ48" s="207" t="s">
        <v>50</v>
      </c>
      <c r="AR48" s="23"/>
      <c r="AS48" s="35" t="s">
        <v>51</v>
      </c>
      <c r="AT48" s="36" t="s">
        <v>52</v>
      </c>
      <c r="AU48" s="36" t="s">
        <v>53</v>
      </c>
      <c r="AV48" s="36" t="s">
        <v>54</v>
      </c>
      <c r="AW48" s="36" t="s">
        <v>55</v>
      </c>
      <c r="AX48" s="36" t="s">
        <v>56</v>
      </c>
      <c r="AY48" s="36" t="s">
        <v>57</v>
      </c>
      <c r="AZ48" s="36" t="s">
        <v>58</v>
      </c>
      <c r="BA48" s="36" t="s">
        <v>59</v>
      </c>
      <c r="BB48" s="36" t="s">
        <v>60</v>
      </c>
      <c r="BC48" s="36" t="s">
        <v>61</v>
      </c>
      <c r="BD48" s="37" t="s">
        <v>62</v>
      </c>
    </row>
    <row r="49" spans="1:91" s="1" customFormat="1" ht="10.95" customHeight="1">
      <c r="B49" s="23"/>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23"/>
      <c r="AS49" s="38"/>
      <c r="AT49" s="32"/>
      <c r="AU49" s="32"/>
      <c r="AV49" s="32"/>
      <c r="AW49" s="32"/>
      <c r="AX49" s="32"/>
      <c r="AY49" s="32"/>
      <c r="AZ49" s="32"/>
      <c r="BA49" s="32"/>
      <c r="BB49" s="32"/>
      <c r="BC49" s="32"/>
      <c r="BD49" s="33"/>
    </row>
    <row r="50" spans="1:91" s="3" customFormat="1" ht="32.4" customHeight="1">
      <c r="B50" s="30"/>
      <c r="C50" s="126" t="s">
        <v>63</v>
      </c>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13">
        <f>ROUND(SUM(AG51:AG53),2)</f>
        <v>0</v>
      </c>
      <c r="AH50" s="213"/>
      <c r="AI50" s="213"/>
      <c r="AJ50" s="213"/>
      <c r="AK50" s="213"/>
      <c r="AL50" s="213"/>
      <c r="AM50" s="213"/>
      <c r="AN50" s="214">
        <f>AG50*1.21</f>
        <v>0</v>
      </c>
      <c r="AO50" s="214"/>
      <c r="AP50" s="214"/>
      <c r="AQ50" s="209" t="s">
        <v>5</v>
      </c>
      <c r="AR50" s="30"/>
      <c r="AS50" s="39">
        <f>ROUND(SUM(AS51:AS53),2)</f>
        <v>0</v>
      </c>
      <c r="AT50" s="40" t="e">
        <f>ROUND(SUM(AV50:AW50),2)</f>
        <v>#REF!</v>
      </c>
      <c r="AU50" s="41" t="e">
        <f>ROUND(SUM(AU51:AU53),5)</f>
        <v>#REF!</v>
      </c>
      <c r="AV50" s="40" t="e">
        <f>ROUND(AZ50*L26,2)</f>
        <v>#REF!</v>
      </c>
      <c r="AW50" s="40" t="e">
        <f>ROUND(BA50*L27,2)</f>
        <v>#REF!</v>
      </c>
      <c r="AX50" s="40" t="e">
        <f>ROUND(BB50*L26,2)</f>
        <v>#REF!</v>
      </c>
      <c r="AY50" s="40" t="e">
        <f>ROUND(BC50*L27,2)</f>
        <v>#REF!</v>
      </c>
      <c r="AZ50" s="40" t="e">
        <f>ROUND(SUM(AZ51:AZ53),2)</f>
        <v>#REF!</v>
      </c>
      <c r="BA50" s="40" t="e">
        <f>ROUND(SUM(BA51:BA53),2)</f>
        <v>#REF!</v>
      </c>
      <c r="BB50" s="40" t="e">
        <f>ROUND(SUM(BB51:BB53),2)</f>
        <v>#REF!</v>
      </c>
      <c r="BC50" s="40" t="e">
        <f>ROUND(SUM(BC51:BC53),2)</f>
        <v>#REF!</v>
      </c>
      <c r="BD50" s="42" t="e">
        <f>ROUND(SUM(BD51:BD53),2)</f>
        <v>#REF!</v>
      </c>
      <c r="BS50" s="31" t="s">
        <v>64</v>
      </c>
      <c r="BT50" s="31" t="s">
        <v>65</v>
      </c>
      <c r="BU50" s="43" t="s">
        <v>66</v>
      </c>
      <c r="BV50" s="31" t="s">
        <v>67</v>
      </c>
      <c r="BW50" s="31" t="s">
        <v>7</v>
      </c>
      <c r="BX50" s="31" t="s">
        <v>68</v>
      </c>
      <c r="CL50" s="31" t="s">
        <v>5</v>
      </c>
    </row>
    <row r="51" spans="1:91" s="4" customFormat="1" ht="30" customHeight="1">
      <c r="A51" s="44" t="s">
        <v>69</v>
      </c>
      <c r="B51" s="45"/>
      <c r="C51" s="210"/>
      <c r="D51" s="230" t="s">
        <v>74</v>
      </c>
      <c r="E51" s="231"/>
      <c r="F51" s="231"/>
      <c r="G51" s="231"/>
      <c r="H51" s="231"/>
      <c r="I51" s="211"/>
      <c r="J51" s="230" t="s">
        <v>154</v>
      </c>
      <c r="K51" s="231"/>
      <c r="L51" s="231"/>
      <c r="M51" s="231"/>
      <c r="N51" s="231"/>
      <c r="O51" s="231"/>
      <c r="P51" s="231"/>
      <c r="Q51" s="231"/>
      <c r="R51" s="231"/>
      <c r="S51" s="231"/>
      <c r="T51" s="231"/>
      <c r="U51" s="231"/>
      <c r="V51" s="231"/>
      <c r="W51" s="231"/>
      <c r="X51" s="231"/>
      <c r="Y51" s="231"/>
      <c r="Z51" s="231"/>
      <c r="AA51" s="231"/>
      <c r="AB51" s="231"/>
      <c r="AC51" s="231"/>
      <c r="AD51" s="231"/>
      <c r="AE51" s="231"/>
      <c r="AF51" s="231"/>
      <c r="AG51" s="217">
        <f>'SO01 Dveře'!J19</f>
        <v>0</v>
      </c>
      <c r="AH51" s="218"/>
      <c r="AI51" s="218"/>
      <c r="AJ51" s="218"/>
      <c r="AK51" s="218"/>
      <c r="AL51" s="218"/>
      <c r="AM51" s="218"/>
      <c r="AN51" s="217">
        <f>AG51*1.21</f>
        <v>0</v>
      </c>
      <c r="AO51" s="218"/>
      <c r="AP51" s="218"/>
      <c r="AQ51" s="212" t="s">
        <v>70</v>
      </c>
      <c r="AR51" s="45"/>
      <c r="AS51" s="46">
        <v>0</v>
      </c>
      <c r="AT51" s="47" t="e">
        <f>ROUND(SUM(AV51:AW51),2)</f>
        <v>#REF!</v>
      </c>
      <c r="AU51" s="48" t="e">
        <f>'SO01 Dveře'!P19</f>
        <v>#REF!</v>
      </c>
      <c r="AV51" s="47" t="e">
        <f>'SO01 Dveře'!#REF!</f>
        <v>#REF!</v>
      </c>
      <c r="AW51" s="47" t="e">
        <f>'SO01 Dveře'!#REF!</f>
        <v>#REF!</v>
      </c>
      <c r="AX51" s="47" t="e">
        <f>'SO01 Dveře'!#REF!</f>
        <v>#REF!</v>
      </c>
      <c r="AY51" s="47" t="e">
        <f>'SO01 Dveře'!#REF!</f>
        <v>#REF!</v>
      </c>
      <c r="AZ51" s="47" t="e">
        <f>'SO01 Dveře'!#REF!</f>
        <v>#REF!</v>
      </c>
      <c r="BA51" s="47" t="e">
        <f>'SO01 Dveře'!#REF!</f>
        <v>#REF!</v>
      </c>
      <c r="BB51" s="47" t="e">
        <f>'SO01 Dveře'!#REF!</f>
        <v>#REF!</v>
      </c>
      <c r="BC51" s="47" t="e">
        <f>'SO01 Dveře'!#REF!</f>
        <v>#REF!</v>
      </c>
      <c r="BD51" s="49" t="e">
        <f>'SO01 Dveře'!#REF!</f>
        <v>#REF!</v>
      </c>
      <c r="BT51" s="50" t="s">
        <v>71</v>
      </c>
      <c r="BV51" s="50" t="s">
        <v>67</v>
      </c>
      <c r="BW51" s="50" t="s">
        <v>72</v>
      </c>
      <c r="BX51" s="50" t="s">
        <v>7</v>
      </c>
      <c r="CL51" s="50" t="s">
        <v>5</v>
      </c>
      <c r="CM51" s="50" t="s">
        <v>73</v>
      </c>
    </row>
    <row r="52" spans="1:91" s="4" customFormat="1" ht="30" customHeight="1">
      <c r="A52" s="44"/>
      <c r="B52" s="45"/>
      <c r="C52" s="210"/>
      <c r="D52" s="230" t="s">
        <v>169</v>
      </c>
      <c r="E52" s="231"/>
      <c r="F52" s="231"/>
      <c r="G52" s="231"/>
      <c r="H52" s="231"/>
      <c r="I52" s="211"/>
      <c r="J52" s="230" t="s">
        <v>170</v>
      </c>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17">
        <f>'SO02 Nábytek'!J19</f>
        <v>0</v>
      </c>
      <c r="AH52" s="218"/>
      <c r="AI52" s="218"/>
      <c r="AJ52" s="218"/>
      <c r="AK52" s="218"/>
      <c r="AL52" s="218"/>
      <c r="AM52" s="218"/>
      <c r="AN52" s="217">
        <f>AG52*1.21</f>
        <v>0</v>
      </c>
      <c r="AO52" s="218"/>
      <c r="AP52" s="218"/>
      <c r="AQ52" s="212"/>
      <c r="AR52" s="45"/>
      <c r="AS52" s="46"/>
      <c r="AT52" s="101"/>
      <c r="AU52" s="102"/>
      <c r="AV52" s="101"/>
      <c r="AW52" s="101"/>
      <c r="AX52" s="101"/>
      <c r="AY52" s="101"/>
      <c r="AZ52" s="101"/>
      <c r="BA52" s="101"/>
      <c r="BB52" s="101"/>
      <c r="BC52" s="101"/>
      <c r="BD52" s="49"/>
      <c r="BT52" s="50"/>
      <c r="BV52" s="50"/>
      <c r="BW52" s="50"/>
      <c r="BX52" s="50"/>
      <c r="CL52" s="50"/>
      <c r="CM52" s="50"/>
    </row>
    <row r="53" spans="1:91" s="4" customFormat="1" ht="30" customHeight="1">
      <c r="A53" s="44" t="s">
        <v>69</v>
      </c>
      <c r="B53" s="45"/>
      <c r="C53" s="210"/>
      <c r="D53" s="231" t="s">
        <v>171</v>
      </c>
      <c r="E53" s="231"/>
      <c r="F53" s="231"/>
      <c r="G53" s="231"/>
      <c r="H53" s="231"/>
      <c r="I53" s="211"/>
      <c r="J53" s="231" t="s">
        <v>172</v>
      </c>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17">
        <f>'SO03 Osvětlení'!J19</f>
        <v>0</v>
      </c>
      <c r="AH53" s="218"/>
      <c r="AI53" s="218"/>
      <c r="AJ53" s="218"/>
      <c r="AK53" s="218"/>
      <c r="AL53" s="218"/>
      <c r="AM53" s="218"/>
      <c r="AN53" s="217">
        <f>AG53*1.21</f>
        <v>0</v>
      </c>
      <c r="AO53" s="218"/>
      <c r="AP53" s="218"/>
      <c r="AQ53" s="212" t="s">
        <v>70</v>
      </c>
      <c r="AR53" s="45"/>
      <c r="AS53" s="51">
        <v>0</v>
      </c>
      <c r="AT53" s="52" t="e">
        <f>ROUND(SUM(AV53:AW53),2)</f>
        <v>#REF!</v>
      </c>
      <c r="AU53" s="53" t="e">
        <f>#REF!</f>
        <v>#REF!</v>
      </c>
      <c r="AV53" s="52" t="e">
        <f>#REF!</f>
        <v>#REF!</v>
      </c>
      <c r="AW53" s="52" t="e">
        <f>#REF!</f>
        <v>#REF!</v>
      </c>
      <c r="AX53" s="52" t="e">
        <f>#REF!</f>
        <v>#REF!</v>
      </c>
      <c r="AY53" s="52" t="e">
        <f>#REF!</f>
        <v>#REF!</v>
      </c>
      <c r="AZ53" s="52" t="e">
        <f>#REF!</f>
        <v>#REF!</v>
      </c>
      <c r="BA53" s="52" t="e">
        <f>#REF!</f>
        <v>#REF!</v>
      </c>
      <c r="BB53" s="52" t="e">
        <f>#REF!</f>
        <v>#REF!</v>
      </c>
      <c r="BC53" s="52" t="e">
        <f>#REF!</f>
        <v>#REF!</v>
      </c>
      <c r="BD53" s="54" t="e">
        <f>#REF!</f>
        <v>#REF!</v>
      </c>
      <c r="BT53" s="50" t="s">
        <v>71</v>
      </c>
      <c r="BV53" s="50" t="s">
        <v>67</v>
      </c>
      <c r="BW53" s="50" t="s">
        <v>75</v>
      </c>
      <c r="BX53" s="50" t="s">
        <v>7</v>
      </c>
      <c r="CL53" s="50" t="s">
        <v>5</v>
      </c>
      <c r="CM53" s="50" t="s">
        <v>73</v>
      </c>
    </row>
    <row r="54" spans="1:91" s="1" customFormat="1" ht="30" customHeight="1">
      <c r="B54" s="23"/>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23"/>
    </row>
    <row r="55" spans="1:91" s="1" customFormat="1" ht="6.9" customHeight="1">
      <c r="B55" s="26"/>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8"/>
      <c r="AL55" s="198"/>
      <c r="AM55" s="198"/>
      <c r="AN55" s="198"/>
      <c r="AO55" s="198"/>
      <c r="AP55" s="198"/>
      <c r="AQ55" s="198"/>
      <c r="AR55" s="23"/>
    </row>
  </sheetData>
  <sheetProtection algorithmName="SHA-512" hashValue="PSNporss07yxRse/MF8FjQ5z5aa9EiVKiVvkENUBefLsBAeFXQO5cZVkgABG7OJ0sh6COzLqya7SdLCoA594Ww==" saltValue="Q3CZJINA2EfFfyvNPwkJhg==" spinCount="100000" sheet="1" objects="1" scenarios="1"/>
  <mergeCells count="47">
    <mergeCell ref="K5:AO5"/>
    <mergeCell ref="K6:AO6"/>
    <mergeCell ref="E20:AN20"/>
    <mergeCell ref="AK23:AO23"/>
    <mergeCell ref="L25:O25"/>
    <mergeCell ref="W25:AE25"/>
    <mergeCell ref="AK25:AO25"/>
    <mergeCell ref="W26:AE26"/>
    <mergeCell ref="AK26:AO26"/>
    <mergeCell ref="L27:O27"/>
    <mergeCell ref="W27:AE27"/>
    <mergeCell ref="AK27:AO27"/>
    <mergeCell ref="C48:G48"/>
    <mergeCell ref="I48:AF48"/>
    <mergeCell ref="AG48:AM48"/>
    <mergeCell ref="AN48:AP48"/>
    <mergeCell ref="L30:O30"/>
    <mergeCell ref="W30:AE30"/>
    <mergeCell ref="AK30:AO30"/>
    <mergeCell ref="X32:AB32"/>
    <mergeCell ref="AK32:AO32"/>
    <mergeCell ref="D51:H51"/>
    <mergeCell ref="J51:AF51"/>
    <mergeCell ref="AN53:AP53"/>
    <mergeCell ref="AG53:AM53"/>
    <mergeCell ref="D53:H53"/>
    <mergeCell ref="J53:AF53"/>
    <mergeCell ref="D52:H52"/>
    <mergeCell ref="J52:AF52"/>
    <mergeCell ref="AG52:AM52"/>
    <mergeCell ref="AN52:AP52"/>
    <mergeCell ref="AG50:AM50"/>
    <mergeCell ref="AN50:AP50"/>
    <mergeCell ref="AR2:BE2"/>
    <mergeCell ref="AN51:AP51"/>
    <mergeCell ref="AG51:AM51"/>
    <mergeCell ref="L41:AO41"/>
    <mergeCell ref="AM43:AN43"/>
    <mergeCell ref="AM45:AP45"/>
    <mergeCell ref="AS45:AT47"/>
    <mergeCell ref="L28:O28"/>
    <mergeCell ref="W28:AE28"/>
    <mergeCell ref="AK28:AO28"/>
    <mergeCell ref="L29:O29"/>
    <mergeCell ref="W29:AE29"/>
    <mergeCell ref="AK29:AO29"/>
    <mergeCell ref="L26:O26"/>
  </mergeCells>
  <hyperlinks>
    <hyperlink ref="K1:S1" location="C2" display="1) Rekapitulace stavby" xr:uid="{00000000-0004-0000-0000-000000000000}"/>
    <hyperlink ref="W1:AI1" location="C51" display="2) Rekapitulace objektů stavby a soupisů prací" xr:uid="{00000000-0004-0000-0000-000001000000}"/>
    <hyperlink ref="A51" location="'SO02 - Stavební úpravy ex...'!C2" display="/" xr:uid="{00000000-0004-0000-0000-000002000000}"/>
    <hyperlink ref="A53" location="'SO01 - ÚPRAVY TĚLOCVIČNY ...'!C2" display="/" xr:uid="{00000000-0004-0000-00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41"/>
  <sheetViews>
    <sheetView showGridLines="0" workbookViewId="0">
      <pane ySplit="1" topLeftCell="A23" activePane="bottomLeft" state="frozen"/>
      <selection pane="bottomLeft" activeCell="A2" sqref="A2:K41"/>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2.8554687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55"/>
      <c r="B1" s="10"/>
      <c r="C1" s="10"/>
      <c r="D1" s="11" t="s">
        <v>1</v>
      </c>
      <c r="E1" s="10"/>
      <c r="F1" s="56" t="s">
        <v>76</v>
      </c>
      <c r="G1" s="250" t="s">
        <v>77</v>
      </c>
      <c r="H1" s="250"/>
      <c r="I1" s="10"/>
      <c r="J1" s="56" t="s">
        <v>78</v>
      </c>
      <c r="K1" s="11"/>
      <c r="L1" s="56" t="s">
        <v>79</v>
      </c>
      <c r="M1" s="56"/>
      <c r="N1" s="56"/>
      <c r="O1" s="56"/>
      <c r="P1" s="56"/>
      <c r="Q1" s="56"/>
      <c r="R1" s="56"/>
      <c r="S1" s="56"/>
      <c r="T1" s="56"/>
      <c r="U1" s="57"/>
      <c r="V1" s="57"/>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5" spans="1:70" s="1" customFormat="1" ht="6.9" customHeight="1">
      <c r="B5" s="28"/>
      <c r="C5" s="29"/>
      <c r="D5" s="29"/>
      <c r="E5" s="29"/>
      <c r="F5" s="29"/>
      <c r="G5" s="29"/>
      <c r="H5" s="29"/>
      <c r="I5" s="29"/>
      <c r="J5" s="29"/>
      <c r="K5" s="29"/>
      <c r="L5" s="23"/>
    </row>
    <row r="6" spans="1:70" s="1" customFormat="1" ht="36.9" customHeight="1">
      <c r="B6" s="23"/>
      <c r="C6" s="117" t="s">
        <v>84</v>
      </c>
      <c r="D6" s="118"/>
      <c r="E6" s="118"/>
      <c r="F6" s="118"/>
      <c r="G6" s="118"/>
      <c r="H6" s="118"/>
      <c r="I6" s="118"/>
      <c r="J6" s="118"/>
      <c r="L6" s="23"/>
    </row>
    <row r="7" spans="1:70" s="1" customFormat="1" ht="6.9" customHeight="1">
      <c r="B7" s="23"/>
      <c r="C7" s="118"/>
      <c r="D7" s="118"/>
      <c r="E7" s="118"/>
      <c r="F7" s="118"/>
      <c r="G7" s="118"/>
      <c r="H7" s="118"/>
      <c r="I7" s="118"/>
      <c r="J7" s="118"/>
      <c r="L7" s="23"/>
    </row>
    <row r="8" spans="1:70" s="1" customFormat="1" ht="14.4" customHeight="1">
      <c r="B8" s="23"/>
      <c r="C8" s="119" t="s">
        <v>16</v>
      </c>
      <c r="D8" s="118"/>
      <c r="E8" s="118" t="s">
        <v>152</v>
      </c>
      <c r="F8" s="118"/>
      <c r="G8" s="118"/>
      <c r="H8" s="118"/>
      <c r="I8" s="118"/>
      <c r="J8" s="118"/>
      <c r="L8" s="23"/>
    </row>
    <row r="9" spans="1:70" s="1" customFormat="1" ht="16.5" customHeight="1">
      <c r="B9" s="23"/>
      <c r="C9" s="118"/>
      <c r="D9" s="118"/>
      <c r="E9" s="247"/>
      <c r="F9" s="248"/>
      <c r="G9" s="248"/>
      <c r="H9" s="248"/>
      <c r="I9" s="118"/>
      <c r="J9" s="118"/>
      <c r="L9" s="23"/>
    </row>
    <row r="10" spans="1:70" s="1" customFormat="1" ht="14.4" customHeight="1">
      <c r="B10" s="23"/>
      <c r="C10" s="119" t="s">
        <v>80</v>
      </c>
      <c r="D10" s="118"/>
      <c r="E10" s="120" t="s">
        <v>153</v>
      </c>
      <c r="F10" s="118"/>
      <c r="G10" s="118"/>
      <c r="H10" s="118"/>
      <c r="I10" s="118"/>
      <c r="J10" s="118"/>
      <c r="L10" s="23"/>
    </row>
    <row r="11" spans="1:70" s="1" customFormat="1" ht="17.25" customHeight="1">
      <c r="B11" s="23"/>
      <c r="C11" s="118"/>
      <c r="D11" s="118"/>
      <c r="E11" s="219"/>
      <c r="F11" s="249"/>
      <c r="G11" s="249"/>
      <c r="H11" s="249"/>
      <c r="I11" s="118"/>
      <c r="J11" s="118"/>
      <c r="L11" s="23"/>
    </row>
    <row r="12" spans="1:70" s="1" customFormat="1" ht="6.9" customHeight="1">
      <c r="B12" s="23"/>
      <c r="C12" s="118"/>
      <c r="D12" s="118"/>
      <c r="E12" s="118"/>
      <c r="F12" s="118"/>
      <c r="G12" s="118"/>
      <c r="H12" s="118"/>
      <c r="I12" s="118"/>
      <c r="J12" s="118"/>
      <c r="L12" s="23"/>
    </row>
    <row r="13" spans="1:70" s="1" customFormat="1" ht="18" customHeight="1">
      <c r="B13" s="23"/>
      <c r="C13" s="119" t="s">
        <v>19</v>
      </c>
      <c r="D13" s="118"/>
      <c r="E13" s="118"/>
      <c r="F13" s="121" t="s">
        <v>151</v>
      </c>
      <c r="G13" s="118"/>
      <c r="H13" s="118"/>
      <c r="I13" s="119" t="s">
        <v>20</v>
      </c>
      <c r="J13" s="122"/>
      <c r="L13" s="23"/>
    </row>
    <row r="14" spans="1:70" s="1" customFormat="1" ht="6.9" customHeight="1">
      <c r="B14" s="23"/>
      <c r="C14" s="118"/>
      <c r="D14" s="118"/>
      <c r="E14" s="118"/>
      <c r="F14" s="118"/>
      <c r="G14" s="118"/>
      <c r="H14" s="118"/>
      <c r="I14" s="118"/>
      <c r="J14" s="118"/>
      <c r="L14" s="23"/>
    </row>
    <row r="15" spans="1:70" s="1" customFormat="1" ht="13.2">
      <c r="B15" s="23"/>
      <c r="C15" s="119" t="s">
        <v>21</v>
      </c>
      <c r="D15" s="118"/>
      <c r="E15" s="118"/>
      <c r="F15" s="123"/>
      <c r="G15" s="118"/>
      <c r="H15" s="118"/>
      <c r="I15" s="119" t="s">
        <v>29</v>
      </c>
      <c r="J15" s="123"/>
      <c r="L15" s="23"/>
    </row>
    <row r="16" spans="1:70" s="1" customFormat="1" ht="14.4" customHeight="1">
      <c r="B16" s="23"/>
      <c r="C16" s="119" t="s">
        <v>27</v>
      </c>
      <c r="D16" s="118"/>
      <c r="E16" s="118"/>
      <c r="F16" s="123"/>
      <c r="G16" s="118"/>
      <c r="H16" s="118"/>
      <c r="I16" s="118"/>
      <c r="J16" s="118"/>
      <c r="L16" s="23"/>
    </row>
    <row r="17" spans="2:65" s="1" customFormat="1" ht="10.35" customHeight="1">
      <c r="B17" s="23"/>
      <c r="C17" s="118"/>
      <c r="D17" s="118"/>
      <c r="E17" s="118"/>
      <c r="F17" s="118"/>
      <c r="G17" s="118"/>
      <c r="H17" s="118"/>
      <c r="I17" s="118"/>
      <c r="J17" s="118"/>
      <c r="L17" s="23"/>
    </row>
    <row r="18" spans="2:65" s="5" customFormat="1" ht="29.25" customHeight="1">
      <c r="B18" s="58"/>
      <c r="C18" s="124" t="s">
        <v>85</v>
      </c>
      <c r="D18" s="125" t="s">
        <v>50</v>
      </c>
      <c r="E18" s="125" t="s">
        <v>46</v>
      </c>
      <c r="F18" s="125" t="s">
        <v>86</v>
      </c>
      <c r="G18" s="125" t="s">
        <v>87</v>
      </c>
      <c r="H18" s="125" t="s">
        <v>88</v>
      </c>
      <c r="I18" s="125" t="s">
        <v>89</v>
      </c>
      <c r="J18" s="125" t="s">
        <v>81</v>
      </c>
      <c r="K18" s="59"/>
      <c r="L18" s="58"/>
      <c r="M18" s="35" t="s">
        <v>90</v>
      </c>
      <c r="N18" s="36" t="s">
        <v>35</v>
      </c>
      <c r="O18" s="36" t="s">
        <v>91</v>
      </c>
      <c r="P18" s="36" t="s">
        <v>92</v>
      </c>
      <c r="Q18" s="36" t="s">
        <v>93</v>
      </c>
      <c r="R18" s="36" t="s">
        <v>94</v>
      </c>
      <c r="S18" s="36" t="s">
        <v>95</v>
      </c>
      <c r="T18" s="37" t="s">
        <v>96</v>
      </c>
    </row>
    <row r="19" spans="2:65" s="1" customFormat="1" ht="29.25" customHeight="1">
      <c r="B19" s="23"/>
      <c r="C19" s="126" t="s">
        <v>82</v>
      </c>
      <c r="D19" s="118"/>
      <c r="E19" s="118"/>
      <c r="F19" s="118"/>
      <c r="G19" s="118"/>
      <c r="H19" s="118"/>
      <c r="I19" s="118"/>
      <c r="J19" s="127">
        <f>SUM(J21:J39)</f>
        <v>0</v>
      </c>
      <c r="L19" s="23"/>
      <c r="M19" s="38"/>
      <c r="N19" s="32"/>
      <c r="O19" s="32"/>
      <c r="P19" s="60" t="e">
        <f>P20+#REF!</f>
        <v>#REF!</v>
      </c>
      <c r="Q19" s="32"/>
      <c r="R19" s="60" t="e">
        <f>R20+#REF!</f>
        <v>#REF!</v>
      </c>
      <c r="S19" s="32"/>
      <c r="T19" s="61" t="e">
        <f>T20+#REF!</f>
        <v>#REF!</v>
      </c>
      <c r="AT19" s="17" t="s">
        <v>64</v>
      </c>
      <c r="AU19" s="17" t="s">
        <v>83</v>
      </c>
      <c r="BK19" s="62" t="e">
        <f>BK20+#REF!</f>
        <v>#REF!</v>
      </c>
    </row>
    <row r="20" spans="2:65" s="6" customFormat="1" ht="15" customHeight="1">
      <c r="B20" s="63"/>
      <c r="C20" s="128"/>
      <c r="D20" s="129"/>
      <c r="E20" s="130"/>
      <c r="F20" s="130"/>
      <c r="G20" s="128"/>
      <c r="H20" s="128"/>
      <c r="I20" s="128"/>
      <c r="J20" s="131"/>
      <c r="L20" s="63"/>
      <c r="M20" s="65"/>
      <c r="N20" s="66"/>
      <c r="O20" s="66"/>
      <c r="P20" s="67" t="e">
        <f>#REF!+P38+#REF!+#REF!+#REF!+#REF!</f>
        <v>#REF!</v>
      </c>
      <c r="Q20" s="66"/>
      <c r="R20" s="67" t="e">
        <f>#REF!+R38+#REF!+#REF!+#REF!+#REF!</f>
        <v>#REF!</v>
      </c>
      <c r="S20" s="66"/>
      <c r="T20" s="68" t="e">
        <f>#REF!+T38+#REF!+#REF!+#REF!+#REF!</f>
        <v>#REF!</v>
      </c>
      <c r="AR20" s="64" t="s">
        <v>71</v>
      </c>
      <c r="AT20" s="69" t="s">
        <v>64</v>
      </c>
      <c r="AU20" s="69" t="s">
        <v>65</v>
      </c>
      <c r="AY20" s="64" t="s">
        <v>97</v>
      </c>
      <c r="BK20" s="70" t="e">
        <f>#REF!+BK38+#REF!+#REF!+#REF!+#REF!</f>
        <v>#REF!</v>
      </c>
    </row>
    <row r="21" spans="2:65" s="1" customFormat="1" ht="25.5" customHeight="1">
      <c r="B21" s="71"/>
      <c r="C21" s="112" t="s">
        <v>71</v>
      </c>
      <c r="D21" s="112" t="s">
        <v>98</v>
      </c>
      <c r="E21" s="113" t="s">
        <v>132</v>
      </c>
      <c r="F21" s="114" t="s">
        <v>133</v>
      </c>
      <c r="G21" s="115" t="s">
        <v>109</v>
      </c>
      <c r="H21" s="116">
        <v>24</v>
      </c>
      <c r="I21" s="109"/>
      <c r="J21" s="132">
        <f>ROUND(I21*H21,2)</f>
        <v>0</v>
      </c>
      <c r="K21" s="72"/>
      <c r="L21" s="23"/>
      <c r="M21" s="73" t="s">
        <v>5</v>
      </c>
      <c r="N21" s="74" t="s">
        <v>36</v>
      </c>
      <c r="O21" s="75">
        <v>2.3199999999999998</v>
      </c>
      <c r="P21" s="75">
        <f>O21*H21</f>
        <v>55.679999999999993</v>
      </c>
      <c r="Q21" s="75">
        <v>0</v>
      </c>
      <c r="R21" s="75">
        <f>Q21*H21</f>
        <v>0</v>
      </c>
      <c r="S21" s="75">
        <v>0</v>
      </c>
      <c r="T21" s="76">
        <f>S21*H21</f>
        <v>0</v>
      </c>
      <c r="AR21" s="17" t="s">
        <v>99</v>
      </c>
      <c r="AT21" s="17" t="s">
        <v>98</v>
      </c>
      <c r="AU21" s="17" t="s">
        <v>73</v>
      </c>
      <c r="AY21" s="17" t="s">
        <v>97</v>
      </c>
      <c r="BE21" s="77">
        <f>IF(N21="základní",J21,0)</f>
        <v>0</v>
      </c>
      <c r="BF21" s="77">
        <f>IF(N21="snížená",J21,0)</f>
        <v>0</v>
      </c>
      <c r="BG21" s="77">
        <f>IF(N21="zákl. přenesená",J21,0)</f>
        <v>0</v>
      </c>
      <c r="BH21" s="77">
        <f>IF(N21="sníž. přenesená",J21,0)</f>
        <v>0</v>
      </c>
      <c r="BI21" s="77">
        <f>IF(N21="nulová",J21,0)</f>
        <v>0</v>
      </c>
      <c r="BJ21" s="17" t="s">
        <v>71</v>
      </c>
      <c r="BK21" s="77">
        <f>ROUND(I21*H21,2)</f>
        <v>0</v>
      </c>
      <c r="BL21" s="17" t="s">
        <v>99</v>
      </c>
      <c r="BM21" s="17" t="s">
        <v>100</v>
      </c>
    </row>
    <row r="22" spans="2:65" s="8" customFormat="1">
      <c r="B22" s="86"/>
      <c r="C22" s="133"/>
      <c r="D22" s="134"/>
      <c r="E22" s="135"/>
      <c r="F22" s="136"/>
      <c r="G22" s="133"/>
      <c r="H22" s="137"/>
      <c r="I22" s="154"/>
      <c r="J22" s="133"/>
      <c r="L22" s="86"/>
      <c r="M22" s="88"/>
      <c r="N22" s="89"/>
      <c r="O22" s="89"/>
      <c r="P22" s="89"/>
      <c r="Q22" s="89"/>
      <c r="R22" s="89"/>
      <c r="S22" s="89"/>
      <c r="T22" s="90"/>
      <c r="AT22" s="87" t="s">
        <v>102</v>
      </c>
      <c r="AU22" s="87" t="s">
        <v>73</v>
      </c>
      <c r="AV22" s="8" t="s">
        <v>99</v>
      </c>
      <c r="AW22" s="8" t="s">
        <v>30</v>
      </c>
      <c r="AX22" s="8" t="s">
        <v>71</v>
      </c>
      <c r="AY22" s="87" t="s">
        <v>97</v>
      </c>
    </row>
    <row r="23" spans="2:65" s="1" customFormat="1" ht="25.5" customHeight="1">
      <c r="B23" s="71"/>
      <c r="C23" s="112" t="s">
        <v>73</v>
      </c>
      <c r="D23" s="112" t="s">
        <v>98</v>
      </c>
      <c r="E23" s="113" t="s">
        <v>134</v>
      </c>
      <c r="F23" s="114" t="s">
        <v>135</v>
      </c>
      <c r="G23" s="115" t="s">
        <v>121</v>
      </c>
      <c r="H23" s="116">
        <v>2</v>
      </c>
      <c r="I23" s="109"/>
      <c r="J23" s="132">
        <f>ROUND(I23*H23,2)</f>
        <v>0</v>
      </c>
      <c r="K23" s="72"/>
      <c r="L23" s="23"/>
      <c r="M23" s="73" t="s">
        <v>5</v>
      </c>
      <c r="N23" s="74" t="s">
        <v>36</v>
      </c>
      <c r="O23" s="75">
        <v>0.29899999999999999</v>
      </c>
      <c r="P23" s="75">
        <f>O23*H23</f>
        <v>0.59799999999999998</v>
      </c>
      <c r="Q23" s="75">
        <v>0</v>
      </c>
      <c r="R23" s="75">
        <f>Q23*H23</f>
        <v>0</v>
      </c>
      <c r="S23" s="75">
        <v>0</v>
      </c>
      <c r="T23" s="76">
        <f>S23*H23</f>
        <v>0</v>
      </c>
      <c r="AR23" s="17" t="s">
        <v>99</v>
      </c>
      <c r="AT23" s="17" t="s">
        <v>98</v>
      </c>
      <c r="AU23" s="17" t="s">
        <v>73</v>
      </c>
      <c r="AY23" s="17" t="s">
        <v>97</v>
      </c>
      <c r="BE23" s="77">
        <f>IF(N23="základní",J23,0)</f>
        <v>0</v>
      </c>
      <c r="BF23" s="77">
        <f>IF(N23="snížená",J23,0)</f>
        <v>0</v>
      </c>
      <c r="BG23" s="77">
        <f>IF(N23="zákl. přenesená",J23,0)</f>
        <v>0</v>
      </c>
      <c r="BH23" s="77">
        <f>IF(N23="sníž. přenesená",J23,0)</f>
        <v>0</v>
      </c>
      <c r="BI23" s="77">
        <f>IF(N23="nulová",J23,0)</f>
        <v>0</v>
      </c>
      <c r="BJ23" s="17" t="s">
        <v>71</v>
      </c>
      <c r="BK23" s="77">
        <f>ROUND(I23*H23,2)</f>
        <v>0</v>
      </c>
      <c r="BL23" s="17" t="s">
        <v>99</v>
      </c>
      <c r="BM23" s="17" t="s">
        <v>103</v>
      </c>
    </row>
    <row r="24" spans="2:65" s="7" customFormat="1">
      <c r="B24" s="81"/>
      <c r="C24" s="138"/>
      <c r="D24" s="134"/>
      <c r="E24" s="139" t="s">
        <v>5</v>
      </c>
      <c r="F24" s="140"/>
      <c r="G24" s="138"/>
      <c r="H24" s="141"/>
      <c r="I24" s="155"/>
      <c r="J24" s="138"/>
      <c r="L24" s="81"/>
      <c r="M24" s="83"/>
      <c r="N24" s="84"/>
      <c r="O24" s="84"/>
      <c r="P24" s="84"/>
      <c r="Q24" s="84"/>
      <c r="R24" s="84"/>
      <c r="S24" s="84"/>
      <c r="T24" s="85"/>
      <c r="AT24" s="82" t="s">
        <v>102</v>
      </c>
      <c r="AU24" s="82" t="s">
        <v>73</v>
      </c>
      <c r="AV24" s="7" t="s">
        <v>73</v>
      </c>
      <c r="AW24" s="7" t="s">
        <v>30</v>
      </c>
      <c r="AX24" s="7" t="s">
        <v>71</v>
      </c>
      <c r="AY24" s="82" t="s">
        <v>97</v>
      </c>
    </row>
    <row r="25" spans="2:65" s="1" customFormat="1" ht="16.5" customHeight="1">
      <c r="B25" s="71"/>
      <c r="C25" s="112" t="s">
        <v>104</v>
      </c>
      <c r="D25" s="112" t="s">
        <v>117</v>
      </c>
      <c r="E25" s="113" t="s">
        <v>105</v>
      </c>
      <c r="F25" s="114" t="s">
        <v>136</v>
      </c>
      <c r="G25" s="115" t="s">
        <v>121</v>
      </c>
      <c r="H25" s="116">
        <v>2</v>
      </c>
      <c r="I25" s="109"/>
      <c r="J25" s="132">
        <f>ROUND(I25*H25,2)</f>
        <v>0</v>
      </c>
      <c r="K25" s="72"/>
      <c r="L25" s="23"/>
      <c r="M25" s="73" t="s">
        <v>5</v>
      </c>
      <c r="N25" s="74" t="s">
        <v>36</v>
      </c>
      <c r="O25" s="75">
        <v>0.20699999999999999</v>
      </c>
      <c r="P25" s="75">
        <f>O25*H25</f>
        <v>0.41399999999999998</v>
      </c>
      <c r="Q25" s="75">
        <v>0</v>
      </c>
      <c r="R25" s="75">
        <f>Q25*H25</f>
        <v>0</v>
      </c>
      <c r="S25" s="75">
        <v>0</v>
      </c>
      <c r="T25" s="76">
        <f>S25*H25</f>
        <v>0</v>
      </c>
      <c r="AR25" s="17" t="s">
        <v>99</v>
      </c>
      <c r="AT25" s="17" t="s">
        <v>98</v>
      </c>
      <c r="AU25" s="17" t="s">
        <v>73</v>
      </c>
      <c r="AY25" s="17" t="s">
        <v>97</v>
      </c>
      <c r="BE25" s="77">
        <f>IF(N25="základní",J25,0)</f>
        <v>0</v>
      </c>
      <c r="BF25" s="77">
        <f>IF(N25="snížená",J25,0)</f>
        <v>0</v>
      </c>
      <c r="BG25" s="77">
        <f>IF(N25="zákl. přenesená",J25,0)</f>
        <v>0</v>
      </c>
      <c r="BH25" s="77">
        <f>IF(N25="sníž. přenesená",J25,0)</f>
        <v>0</v>
      </c>
      <c r="BI25" s="77">
        <f>IF(N25="nulová",J25,0)</f>
        <v>0</v>
      </c>
      <c r="BJ25" s="17" t="s">
        <v>71</v>
      </c>
      <c r="BK25" s="77">
        <f>ROUND(I25*H25,2)</f>
        <v>0</v>
      </c>
      <c r="BL25" s="17" t="s">
        <v>99</v>
      </c>
      <c r="BM25" s="17" t="s">
        <v>106</v>
      </c>
    </row>
    <row r="26" spans="2:65" s="1" customFormat="1" ht="48">
      <c r="B26" s="23"/>
      <c r="C26" s="118"/>
      <c r="D26" s="134"/>
      <c r="E26" s="118"/>
      <c r="F26" s="142" t="s">
        <v>137</v>
      </c>
      <c r="G26" s="118"/>
      <c r="H26" s="118"/>
      <c r="I26" s="156"/>
      <c r="J26" s="118"/>
      <c r="L26" s="23"/>
      <c r="M26" s="80"/>
      <c r="N26" s="24"/>
      <c r="O26" s="24"/>
      <c r="P26" s="24"/>
      <c r="Q26" s="24"/>
      <c r="R26" s="24"/>
      <c r="S26" s="24"/>
      <c r="T26" s="34"/>
      <c r="AT26" s="17" t="s">
        <v>101</v>
      </c>
      <c r="AU26" s="17" t="s">
        <v>73</v>
      </c>
    </row>
    <row r="27" spans="2:65" s="7" customFormat="1">
      <c r="B27" s="81"/>
      <c r="C27" s="138"/>
      <c r="D27" s="134"/>
      <c r="E27" s="139" t="s">
        <v>5</v>
      </c>
      <c r="F27" s="140"/>
      <c r="G27" s="138"/>
      <c r="H27" s="141"/>
      <c r="I27" s="155"/>
      <c r="J27" s="138"/>
      <c r="L27" s="81"/>
      <c r="M27" s="83"/>
      <c r="N27" s="84"/>
      <c r="O27" s="84"/>
      <c r="P27" s="84"/>
      <c r="Q27" s="84"/>
      <c r="R27" s="84"/>
      <c r="S27" s="84"/>
      <c r="T27" s="85"/>
      <c r="AT27" s="82" t="s">
        <v>102</v>
      </c>
      <c r="AU27" s="82" t="s">
        <v>73</v>
      </c>
      <c r="AV27" s="7" t="s">
        <v>73</v>
      </c>
      <c r="AW27" s="7" t="s">
        <v>30</v>
      </c>
      <c r="AX27" s="7" t="s">
        <v>71</v>
      </c>
      <c r="AY27" s="82" t="s">
        <v>97</v>
      </c>
    </row>
    <row r="28" spans="2:65" s="1" customFormat="1" ht="16.5" customHeight="1">
      <c r="B28" s="71"/>
      <c r="C28" s="112" t="s">
        <v>99</v>
      </c>
      <c r="D28" s="112" t="s">
        <v>117</v>
      </c>
      <c r="E28" s="113" t="s">
        <v>138</v>
      </c>
      <c r="F28" s="114" t="s">
        <v>139</v>
      </c>
      <c r="G28" s="115" t="s">
        <v>121</v>
      </c>
      <c r="H28" s="116">
        <v>1</v>
      </c>
      <c r="I28" s="109"/>
      <c r="J28" s="132">
        <f>ROUND(I28*H28,2)</f>
        <v>0</v>
      </c>
      <c r="K28" s="72"/>
      <c r="L28" s="23"/>
      <c r="M28" s="73" t="s">
        <v>5</v>
      </c>
      <c r="N28" s="74" t="s">
        <v>36</v>
      </c>
      <c r="O28" s="75">
        <v>0.20699999999999999</v>
      </c>
      <c r="P28" s="75">
        <f>O28*H28</f>
        <v>0.20699999999999999</v>
      </c>
      <c r="Q28" s="75">
        <v>0</v>
      </c>
      <c r="R28" s="75">
        <f>Q28*H28</f>
        <v>0</v>
      </c>
      <c r="S28" s="75">
        <v>0</v>
      </c>
      <c r="T28" s="76">
        <f>S28*H28</f>
        <v>0</v>
      </c>
      <c r="AR28" s="17" t="s">
        <v>99</v>
      </c>
      <c r="AT28" s="17" t="s">
        <v>98</v>
      </c>
      <c r="AU28" s="17" t="s">
        <v>73</v>
      </c>
      <c r="AY28" s="17" t="s">
        <v>97</v>
      </c>
      <c r="BE28" s="77">
        <f>IF(N28="základní",J28,0)</f>
        <v>0</v>
      </c>
      <c r="BF28" s="77">
        <f>IF(N28="snížená",J28,0)</f>
        <v>0</v>
      </c>
      <c r="BG28" s="77">
        <f>IF(N28="zákl. přenesená",J28,0)</f>
        <v>0</v>
      </c>
      <c r="BH28" s="77">
        <f>IF(N28="sníž. přenesená",J28,0)</f>
        <v>0</v>
      </c>
      <c r="BI28" s="77">
        <f>IF(N28="nulová",J28,0)</f>
        <v>0</v>
      </c>
      <c r="BJ28" s="17" t="s">
        <v>71</v>
      </c>
      <c r="BK28" s="77">
        <f>ROUND(I28*H28,2)</f>
        <v>0</v>
      </c>
      <c r="BL28" s="17" t="s">
        <v>99</v>
      </c>
      <c r="BM28" s="17" t="s">
        <v>107</v>
      </c>
    </row>
    <row r="29" spans="2:65" s="1" customFormat="1">
      <c r="B29" s="23"/>
      <c r="C29" s="118"/>
      <c r="D29" s="134"/>
      <c r="E29" s="118"/>
      <c r="F29" s="143"/>
      <c r="G29" s="118"/>
      <c r="H29" s="118"/>
      <c r="I29" s="156"/>
      <c r="J29" s="118"/>
      <c r="L29" s="23"/>
      <c r="M29" s="80"/>
      <c r="N29" s="24"/>
      <c r="O29" s="24"/>
      <c r="P29" s="24"/>
      <c r="Q29" s="24"/>
      <c r="R29" s="24"/>
      <c r="S29" s="24"/>
      <c r="T29" s="34"/>
      <c r="AT29" s="17" t="s">
        <v>101</v>
      </c>
      <c r="AU29" s="17" t="s">
        <v>73</v>
      </c>
    </row>
    <row r="30" spans="2:65" s="1" customFormat="1" ht="16.5" customHeight="1">
      <c r="B30" s="71"/>
      <c r="C30" s="112" t="s">
        <v>108</v>
      </c>
      <c r="D30" s="112" t="s">
        <v>98</v>
      </c>
      <c r="E30" s="113" t="s">
        <v>141</v>
      </c>
      <c r="F30" s="114" t="s">
        <v>140</v>
      </c>
      <c r="G30" s="115" t="s">
        <v>121</v>
      </c>
      <c r="H30" s="116">
        <v>1</v>
      </c>
      <c r="I30" s="109"/>
      <c r="J30" s="132">
        <f>ROUND(I30*H30,2)</f>
        <v>0</v>
      </c>
      <c r="K30" s="72"/>
      <c r="L30" s="23"/>
      <c r="M30" s="73" t="s">
        <v>5</v>
      </c>
      <c r="N30" s="74" t="s">
        <v>36</v>
      </c>
      <c r="O30" s="75">
        <v>0.20699999999999999</v>
      </c>
      <c r="P30" s="75">
        <f>O30*H30</f>
        <v>0.20699999999999999</v>
      </c>
      <c r="Q30" s="75">
        <v>0</v>
      </c>
      <c r="R30" s="75">
        <f>Q30*H30</f>
        <v>0</v>
      </c>
      <c r="S30" s="75">
        <v>0</v>
      </c>
      <c r="T30" s="76">
        <f>S30*H30</f>
        <v>0</v>
      </c>
      <c r="AR30" s="17" t="s">
        <v>99</v>
      </c>
      <c r="AT30" s="17" t="s">
        <v>98</v>
      </c>
      <c r="AU30" s="17" t="s">
        <v>73</v>
      </c>
      <c r="AY30" s="17" t="s">
        <v>97</v>
      </c>
      <c r="BE30" s="77">
        <f>IF(N30="základní",J30,0)</f>
        <v>0</v>
      </c>
      <c r="BF30" s="77">
        <f>IF(N30="snížená",J30,0)</f>
        <v>0</v>
      </c>
      <c r="BG30" s="77">
        <f>IF(N30="zákl. přenesená",J30,0)</f>
        <v>0</v>
      </c>
      <c r="BH30" s="77">
        <f>IF(N30="sníž. přenesená",J30,0)</f>
        <v>0</v>
      </c>
      <c r="BI30" s="77">
        <f>IF(N30="nulová",J30,0)</f>
        <v>0</v>
      </c>
      <c r="BJ30" s="17" t="s">
        <v>71</v>
      </c>
      <c r="BK30" s="77">
        <f>ROUND(I30*H30,2)</f>
        <v>0</v>
      </c>
      <c r="BL30" s="17" t="s">
        <v>99</v>
      </c>
      <c r="BM30" s="17" t="s">
        <v>110</v>
      </c>
    </row>
    <row r="31" spans="2:65" s="7" customFormat="1">
      <c r="B31" s="81"/>
      <c r="C31" s="138"/>
      <c r="D31" s="134"/>
      <c r="E31" s="139" t="s">
        <v>5</v>
      </c>
      <c r="F31" s="140"/>
      <c r="G31" s="138"/>
      <c r="H31" s="141"/>
      <c r="I31" s="155"/>
      <c r="J31" s="138"/>
      <c r="L31" s="81"/>
      <c r="M31" s="83"/>
      <c r="N31" s="84"/>
      <c r="O31" s="84"/>
      <c r="P31" s="84"/>
      <c r="Q31" s="84"/>
      <c r="R31" s="84"/>
      <c r="S31" s="84"/>
      <c r="T31" s="85"/>
      <c r="AT31" s="82" t="s">
        <v>102</v>
      </c>
      <c r="AU31" s="82" t="s">
        <v>73</v>
      </c>
      <c r="AV31" s="7" t="s">
        <v>73</v>
      </c>
      <c r="AW31" s="7" t="s">
        <v>30</v>
      </c>
      <c r="AX31" s="7" t="s">
        <v>71</v>
      </c>
      <c r="AY31" s="82" t="s">
        <v>97</v>
      </c>
    </row>
    <row r="32" spans="2:65" s="1" customFormat="1" ht="24" customHeight="1">
      <c r="B32" s="71"/>
      <c r="C32" s="112" t="s">
        <v>111</v>
      </c>
      <c r="D32" s="112" t="s">
        <v>98</v>
      </c>
      <c r="E32" s="113" t="s">
        <v>142</v>
      </c>
      <c r="F32" s="114" t="s">
        <v>143</v>
      </c>
      <c r="G32" s="115" t="s">
        <v>114</v>
      </c>
      <c r="H32" s="116">
        <v>3.2</v>
      </c>
      <c r="I32" s="109"/>
      <c r="J32" s="132">
        <f>ROUND(I32*H32,2)</f>
        <v>0</v>
      </c>
      <c r="K32" s="72"/>
      <c r="L32" s="23"/>
      <c r="M32" s="73" t="s">
        <v>5</v>
      </c>
      <c r="N32" s="74" t="s">
        <v>36</v>
      </c>
      <c r="O32" s="75">
        <v>0.20699999999999999</v>
      </c>
      <c r="P32" s="75">
        <f>O32*H32</f>
        <v>0.66239999999999999</v>
      </c>
      <c r="Q32" s="75">
        <v>0</v>
      </c>
      <c r="R32" s="75">
        <f>Q32*H32</f>
        <v>0</v>
      </c>
      <c r="S32" s="75">
        <v>0</v>
      </c>
      <c r="T32" s="76">
        <f>S32*H32</f>
        <v>0</v>
      </c>
      <c r="AR32" s="17" t="s">
        <v>99</v>
      </c>
      <c r="AT32" s="17" t="s">
        <v>98</v>
      </c>
      <c r="AU32" s="17" t="s">
        <v>73</v>
      </c>
      <c r="AY32" s="17" t="s">
        <v>97</v>
      </c>
      <c r="BE32" s="77">
        <f>IF(N32="základní",J32,0)</f>
        <v>0</v>
      </c>
      <c r="BF32" s="77">
        <f>IF(N32="snížená",J32,0)</f>
        <v>0</v>
      </c>
      <c r="BG32" s="77">
        <f>IF(N32="zákl. přenesená",J32,0)</f>
        <v>0</v>
      </c>
      <c r="BH32" s="77">
        <f>IF(N32="sníž. přenesená",J32,0)</f>
        <v>0</v>
      </c>
      <c r="BI32" s="77">
        <f>IF(N32="nulová",J32,0)</f>
        <v>0</v>
      </c>
      <c r="BJ32" s="17" t="s">
        <v>71</v>
      </c>
      <c r="BK32" s="77">
        <f>ROUND(I32*H32,2)</f>
        <v>0</v>
      </c>
      <c r="BL32" s="17" t="s">
        <v>99</v>
      </c>
      <c r="BM32" s="17" t="s">
        <v>112</v>
      </c>
    </row>
    <row r="33" spans="2:65" s="1" customFormat="1" ht="24">
      <c r="B33" s="23"/>
      <c r="C33" s="118"/>
      <c r="D33" s="134"/>
      <c r="E33" s="118"/>
      <c r="F33" s="142" t="s">
        <v>144</v>
      </c>
      <c r="G33" s="118"/>
      <c r="H33" s="118"/>
      <c r="I33" s="156"/>
      <c r="J33" s="118"/>
      <c r="L33" s="23"/>
      <c r="M33" s="80"/>
      <c r="N33" s="24"/>
      <c r="O33" s="24"/>
      <c r="P33" s="24"/>
      <c r="Q33" s="24"/>
      <c r="R33" s="24"/>
      <c r="S33" s="24"/>
      <c r="T33" s="34"/>
      <c r="AT33" s="17" t="s">
        <v>101</v>
      </c>
      <c r="AU33" s="17" t="s">
        <v>73</v>
      </c>
    </row>
    <row r="34" spans="2:65" s="7" customFormat="1">
      <c r="B34" s="81"/>
      <c r="C34" s="138"/>
      <c r="D34" s="134"/>
      <c r="E34" s="139" t="s">
        <v>5</v>
      </c>
      <c r="F34" s="140"/>
      <c r="G34" s="138"/>
      <c r="H34" s="141"/>
      <c r="I34" s="155"/>
      <c r="J34" s="138"/>
      <c r="L34" s="81"/>
      <c r="M34" s="83"/>
      <c r="N34" s="84"/>
      <c r="O34" s="84"/>
      <c r="P34" s="84"/>
      <c r="Q34" s="84"/>
      <c r="R34" s="84"/>
      <c r="S34" s="84"/>
      <c r="T34" s="85"/>
      <c r="AT34" s="82" t="s">
        <v>102</v>
      </c>
      <c r="AU34" s="82" t="s">
        <v>73</v>
      </c>
      <c r="AV34" s="7" t="s">
        <v>73</v>
      </c>
      <c r="AW34" s="7" t="s">
        <v>30</v>
      </c>
      <c r="AX34" s="7" t="s">
        <v>71</v>
      </c>
      <c r="AY34" s="82" t="s">
        <v>97</v>
      </c>
    </row>
    <row r="35" spans="2:65" s="1" customFormat="1" ht="25.5" customHeight="1">
      <c r="B35" s="71"/>
      <c r="C35" s="112" t="s">
        <v>113</v>
      </c>
      <c r="D35" s="112" t="s">
        <v>98</v>
      </c>
      <c r="E35" s="113" t="s">
        <v>145</v>
      </c>
      <c r="F35" s="114" t="s">
        <v>146</v>
      </c>
      <c r="G35" s="115" t="s">
        <v>121</v>
      </c>
      <c r="H35" s="116">
        <v>1</v>
      </c>
      <c r="I35" s="109"/>
      <c r="J35" s="132">
        <f>ROUND(I35*H35,2)</f>
        <v>0</v>
      </c>
      <c r="K35" s="72"/>
      <c r="L35" s="23"/>
      <c r="M35" s="73" t="s">
        <v>5</v>
      </c>
      <c r="N35" s="74" t="s">
        <v>36</v>
      </c>
      <c r="O35" s="75">
        <v>0.154</v>
      </c>
      <c r="P35" s="75">
        <f>O35*H35</f>
        <v>0.154</v>
      </c>
      <c r="Q35" s="75">
        <v>2.0000000000000001E-4</v>
      </c>
      <c r="R35" s="75">
        <f>Q35*H35</f>
        <v>2.0000000000000001E-4</v>
      </c>
      <c r="S35" s="75">
        <v>0</v>
      </c>
      <c r="T35" s="76">
        <f>S35*H35</f>
        <v>0</v>
      </c>
      <c r="AR35" s="17" t="s">
        <v>99</v>
      </c>
      <c r="AT35" s="17" t="s">
        <v>98</v>
      </c>
      <c r="AU35" s="17" t="s">
        <v>73</v>
      </c>
      <c r="AY35" s="17" t="s">
        <v>97</v>
      </c>
      <c r="BE35" s="77">
        <f>IF(N35="základní",J35,0)</f>
        <v>0</v>
      </c>
      <c r="BF35" s="77">
        <f>IF(N35="snížená",J35,0)</f>
        <v>0</v>
      </c>
      <c r="BG35" s="77">
        <f>IF(N35="zákl. přenesená",J35,0)</f>
        <v>0</v>
      </c>
      <c r="BH35" s="77">
        <f>IF(N35="sníž. přenesená",J35,0)</f>
        <v>0</v>
      </c>
      <c r="BI35" s="77">
        <f>IF(N35="nulová",J35,0)</f>
        <v>0</v>
      </c>
      <c r="BJ35" s="17" t="s">
        <v>71</v>
      </c>
      <c r="BK35" s="77">
        <f>ROUND(I35*H35,2)</f>
        <v>0</v>
      </c>
      <c r="BL35" s="17" t="s">
        <v>99</v>
      </c>
      <c r="BM35" s="17" t="s">
        <v>115</v>
      </c>
    </row>
    <row r="36" spans="2:65" s="1" customFormat="1">
      <c r="B36" s="23"/>
      <c r="C36" s="118"/>
      <c r="D36" s="134"/>
      <c r="E36" s="118"/>
      <c r="F36" s="143"/>
      <c r="G36" s="118"/>
      <c r="H36" s="118"/>
      <c r="I36" s="156"/>
      <c r="J36" s="118"/>
      <c r="L36" s="23"/>
      <c r="M36" s="80"/>
      <c r="N36" s="24"/>
      <c r="O36" s="24"/>
      <c r="P36" s="24"/>
      <c r="Q36" s="24"/>
      <c r="R36" s="24"/>
      <c r="S36" s="24"/>
      <c r="T36" s="34"/>
      <c r="AT36" s="17" t="s">
        <v>101</v>
      </c>
      <c r="AU36" s="17" t="s">
        <v>73</v>
      </c>
    </row>
    <row r="37" spans="2:65" s="1" customFormat="1" ht="16.5" customHeight="1">
      <c r="B37" s="71"/>
      <c r="C37" s="144" t="s">
        <v>116</v>
      </c>
      <c r="D37" s="144" t="s">
        <v>98</v>
      </c>
      <c r="E37" s="145" t="s">
        <v>147</v>
      </c>
      <c r="F37" s="146" t="s">
        <v>148</v>
      </c>
      <c r="G37" s="147" t="s">
        <v>121</v>
      </c>
      <c r="H37" s="148">
        <v>2</v>
      </c>
      <c r="I37" s="110"/>
      <c r="J37" s="149">
        <f>ROUND(I37*H37,2)</f>
        <v>0</v>
      </c>
      <c r="K37" s="91"/>
      <c r="L37" s="92"/>
      <c r="M37" s="93" t="s">
        <v>5</v>
      </c>
      <c r="N37" s="94" t="s">
        <v>36</v>
      </c>
      <c r="O37" s="75">
        <v>0</v>
      </c>
      <c r="P37" s="75">
        <f>O37*H37</f>
        <v>0</v>
      </c>
      <c r="Q37" s="75">
        <v>1E-3</v>
      </c>
      <c r="R37" s="75">
        <f>Q37*H37</f>
        <v>2E-3</v>
      </c>
      <c r="S37" s="75">
        <v>0</v>
      </c>
      <c r="T37" s="76">
        <f>S37*H37</f>
        <v>0</v>
      </c>
      <c r="AR37" s="17" t="s">
        <v>116</v>
      </c>
      <c r="AT37" s="17" t="s">
        <v>117</v>
      </c>
      <c r="AU37" s="17" t="s">
        <v>73</v>
      </c>
      <c r="AY37" s="17" t="s">
        <v>97</v>
      </c>
      <c r="BE37" s="77">
        <f>IF(N37="základní",J37,0)</f>
        <v>0</v>
      </c>
      <c r="BF37" s="77">
        <f>IF(N37="snížená",J37,0)</f>
        <v>0</v>
      </c>
      <c r="BG37" s="77">
        <f>IF(N37="zákl. přenesená",J37,0)</f>
        <v>0</v>
      </c>
      <c r="BH37" s="77">
        <f>IF(N37="sníž. přenesená",J37,0)</f>
        <v>0</v>
      </c>
      <c r="BI37" s="77">
        <f>IF(N37="nulová",J37,0)</f>
        <v>0</v>
      </c>
      <c r="BJ37" s="17" t="s">
        <v>71</v>
      </c>
      <c r="BK37" s="77">
        <f>ROUND(I37*H37,2)</f>
        <v>0</v>
      </c>
      <c r="BL37" s="17" t="s">
        <v>99</v>
      </c>
      <c r="BM37" s="17" t="s">
        <v>118</v>
      </c>
    </row>
    <row r="38" spans="2:65" s="6" customFormat="1" ht="13.5" customHeight="1">
      <c r="B38" s="63"/>
      <c r="C38" s="150"/>
      <c r="D38" s="151"/>
      <c r="E38" s="152"/>
      <c r="F38" s="152"/>
      <c r="G38" s="150"/>
      <c r="H38" s="150"/>
      <c r="I38" s="157"/>
      <c r="J38" s="153"/>
      <c r="L38" s="63"/>
      <c r="M38" s="65"/>
      <c r="N38" s="66"/>
      <c r="O38" s="66"/>
      <c r="P38" s="67"/>
      <c r="Q38" s="66"/>
      <c r="R38" s="67"/>
      <c r="S38" s="66"/>
      <c r="T38" s="68"/>
      <c r="AR38" s="64"/>
      <c r="AT38" s="69"/>
      <c r="AU38" s="69"/>
      <c r="AY38" s="64"/>
      <c r="BK38" s="70"/>
    </row>
    <row r="39" spans="2:65" s="1" customFormat="1" ht="25.5" customHeight="1">
      <c r="B39" s="71"/>
      <c r="C39" s="112" t="s">
        <v>119</v>
      </c>
      <c r="D39" s="112" t="s">
        <v>98</v>
      </c>
      <c r="E39" s="113" t="s">
        <v>149</v>
      </c>
      <c r="F39" s="114" t="s">
        <v>150</v>
      </c>
      <c r="G39" s="115" t="s">
        <v>131</v>
      </c>
      <c r="H39" s="116">
        <v>765</v>
      </c>
      <c r="I39" s="109"/>
      <c r="J39" s="132">
        <f>ROUND(I39*H39,2)</f>
        <v>0</v>
      </c>
      <c r="K39" s="72"/>
      <c r="L39" s="23"/>
      <c r="M39" s="73" t="s">
        <v>5</v>
      </c>
      <c r="N39" s="74" t="s">
        <v>36</v>
      </c>
      <c r="O39" s="75">
        <v>0.3</v>
      </c>
      <c r="P39" s="75">
        <f>O39*H39</f>
        <v>229.5</v>
      </c>
      <c r="Q39" s="75">
        <v>0</v>
      </c>
      <c r="R39" s="75">
        <f>Q39*H39</f>
        <v>0</v>
      </c>
      <c r="S39" s="75">
        <v>0</v>
      </c>
      <c r="T39" s="76">
        <f>S39*H39</f>
        <v>0</v>
      </c>
      <c r="AR39" s="17" t="s">
        <v>99</v>
      </c>
      <c r="AT39" s="17" t="s">
        <v>98</v>
      </c>
      <c r="AU39" s="17" t="s">
        <v>73</v>
      </c>
      <c r="AY39" s="17" t="s">
        <v>97</v>
      </c>
      <c r="BE39" s="77">
        <f>IF(N39="základní",J39,0)</f>
        <v>0</v>
      </c>
      <c r="BF39" s="77">
        <f>IF(N39="snížená",J39,0)</f>
        <v>0</v>
      </c>
      <c r="BG39" s="77">
        <f>IF(N39="zákl. přenesená",J39,0)</f>
        <v>0</v>
      </c>
      <c r="BH39" s="77">
        <f>IF(N39="sníž. přenesená",J39,0)</f>
        <v>0</v>
      </c>
      <c r="BI39" s="77">
        <f>IF(N39="nulová",J39,0)</f>
        <v>0</v>
      </c>
      <c r="BJ39" s="17" t="s">
        <v>71</v>
      </c>
      <c r="BK39" s="77">
        <f>ROUND(I39*H39,2)</f>
        <v>0</v>
      </c>
      <c r="BL39" s="17" t="s">
        <v>99</v>
      </c>
      <c r="BM39" s="17" t="s">
        <v>120</v>
      </c>
    </row>
    <row r="40" spans="2:65" s="1" customFormat="1">
      <c r="B40" s="23"/>
      <c r="C40" s="118"/>
      <c r="D40" s="134"/>
      <c r="E40" s="118"/>
      <c r="F40" s="143"/>
      <c r="G40" s="118"/>
      <c r="H40" s="118"/>
      <c r="I40" s="118"/>
      <c r="J40" s="118"/>
      <c r="L40" s="23"/>
      <c r="M40" s="95"/>
      <c r="N40" s="96"/>
      <c r="O40" s="96"/>
      <c r="P40" s="96"/>
      <c r="Q40" s="96"/>
      <c r="R40" s="96"/>
      <c r="S40" s="96"/>
      <c r="T40" s="97"/>
      <c r="AT40" s="17"/>
      <c r="AU40" s="17"/>
    </row>
    <row r="41" spans="2:65" s="1" customFormat="1" ht="6.9" customHeight="1">
      <c r="B41" s="26"/>
      <c r="C41" s="27"/>
      <c r="D41" s="27"/>
      <c r="E41" s="27"/>
      <c r="F41" s="27"/>
      <c r="G41" s="27"/>
      <c r="H41" s="27"/>
      <c r="I41" s="27"/>
      <c r="J41" s="27"/>
      <c r="K41" s="27"/>
      <c r="L41" s="23"/>
    </row>
  </sheetData>
  <sheetProtection algorithmName="SHA-512" hashValue="gqNWRvaV83VhjMUNZCLhgzzReL2g1ra3vAS9fMx9f8wcG8sU4L7f1lGLPjVzQqfxAQrwbq0gZ/o0AvB/rQjfsw==" saltValue="RLEBkZCOfsGQjDwtcgFLlA==" spinCount="100000" sheet="1" objects="1" scenarios="1"/>
  <autoFilter ref="C18:K40" xr:uid="{00000000-0009-0000-0000-000001000000}"/>
  <mergeCells count="3">
    <mergeCell ref="E9:H9"/>
    <mergeCell ref="E11:H11"/>
    <mergeCell ref="G1:H1"/>
  </mergeCells>
  <hyperlinks>
    <hyperlink ref="F1:G1" location="C2" display="1) Krycí list soupisu" xr:uid="{00000000-0004-0000-0100-000000000000}"/>
    <hyperlink ref="G1:H1" location="C54" display="2) Rekapitulace" xr:uid="{00000000-0004-0000-0100-000001000000}"/>
    <hyperlink ref="J1" location="C84" display="3) Soupis prací" xr:uid="{00000000-0004-0000-0100-000002000000}"/>
    <hyperlink ref="L1:V1" location="'Rekapitulace stavby'!C2" display="Rekapitulace stavby" xr:uid="{00000000-0004-0000-0100-000003000000}"/>
  </hyperlinks>
  <pageMargins left="0.25" right="0.25" top="0.75" bottom="0.75" header="0.3" footer="0.3"/>
  <pageSetup paperSize="9" fitToHeight="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08ED6-4653-4478-89ED-3004FC491B9F}">
  <sheetPr>
    <pageSetUpPr fitToPage="1"/>
  </sheetPr>
  <dimension ref="A1:BB37"/>
  <sheetViews>
    <sheetView showGridLines="0" workbookViewId="0">
      <pane ySplit="1" topLeftCell="A27" activePane="bottomLeft" state="frozen"/>
      <selection pane="bottomLeft" activeCell="L26" sqref="L26"/>
    </sheetView>
  </sheetViews>
  <sheetFormatPr defaultColWidth="9.28515625" defaultRowHeight="12"/>
  <cols>
    <col min="1" max="1" width="8.28515625" style="98" customWidth="1"/>
    <col min="2" max="2" width="1.7109375" style="98" customWidth="1"/>
    <col min="3" max="3" width="4.140625" style="98" customWidth="1"/>
    <col min="4" max="4" width="4.28515625" style="98" customWidth="1"/>
    <col min="5" max="5" width="17.140625" style="98" customWidth="1"/>
    <col min="6" max="6" width="75" style="98" customWidth="1"/>
    <col min="7" max="7" width="8.7109375" style="98" customWidth="1"/>
    <col min="8" max="8" width="11.140625" style="98" customWidth="1"/>
    <col min="9" max="9" width="12.7109375" style="98" customWidth="1"/>
    <col min="10" max="10" width="23.42578125" style="98" customWidth="1"/>
    <col min="11" max="11" width="2.85546875" style="98" customWidth="1"/>
    <col min="12" max="12" width="16.28515625" style="98" customWidth="1"/>
    <col min="13" max="13" width="11" style="98" customWidth="1"/>
    <col min="14" max="14" width="15" style="98" customWidth="1"/>
    <col min="15" max="15" width="16.28515625" style="98" customWidth="1"/>
    <col min="16" max="16384" width="9.28515625" style="98"/>
  </cols>
  <sheetData>
    <row r="1" spans="1:54" ht="21.75" customHeight="1">
      <c r="A1" s="55"/>
      <c r="B1" s="10"/>
      <c r="C1" s="10"/>
      <c r="D1" s="11" t="s">
        <v>1</v>
      </c>
      <c r="E1" s="10"/>
      <c r="F1" s="100" t="s">
        <v>76</v>
      </c>
      <c r="G1" s="250" t="s">
        <v>77</v>
      </c>
      <c r="H1" s="250"/>
      <c r="I1" s="10"/>
      <c r="J1" s="100" t="s">
        <v>78</v>
      </c>
      <c r="K1" s="1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row>
    <row r="5" spans="1:54" s="99" customFormat="1" ht="6.9" customHeight="1">
      <c r="B5" s="28"/>
      <c r="C5" s="29"/>
      <c r="D5" s="29"/>
      <c r="E5" s="29"/>
      <c r="F5" s="29"/>
      <c r="G5" s="29"/>
      <c r="H5" s="29"/>
      <c r="I5" s="29"/>
      <c r="J5" s="29"/>
      <c r="K5" s="29"/>
    </row>
    <row r="6" spans="1:54" s="99" customFormat="1" ht="36.9" customHeight="1">
      <c r="B6" s="23"/>
      <c r="C6" s="117" t="s">
        <v>84</v>
      </c>
      <c r="D6" s="118"/>
      <c r="E6" s="118"/>
      <c r="F6" s="118"/>
      <c r="G6" s="118"/>
      <c r="H6" s="118"/>
      <c r="I6" s="118"/>
      <c r="J6" s="118"/>
    </row>
    <row r="7" spans="1:54" s="99" customFormat="1" ht="6.9" customHeight="1">
      <c r="B7" s="23"/>
      <c r="C7" s="118"/>
      <c r="D7" s="118"/>
      <c r="E7" s="118"/>
      <c r="F7" s="118"/>
      <c r="G7" s="118"/>
      <c r="H7" s="118"/>
      <c r="I7" s="118"/>
      <c r="J7" s="118"/>
    </row>
    <row r="8" spans="1:54" s="99" customFormat="1" ht="14.4" customHeight="1">
      <c r="B8" s="23"/>
      <c r="C8" s="119" t="s">
        <v>16</v>
      </c>
      <c r="D8" s="118"/>
      <c r="E8" s="118" t="s">
        <v>152</v>
      </c>
      <c r="F8" s="118"/>
      <c r="G8" s="118"/>
      <c r="H8" s="118"/>
      <c r="I8" s="118"/>
      <c r="J8" s="118"/>
    </row>
    <row r="9" spans="1:54" s="99" customFormat="1" ht="16.5" customHeight="1">
      <c r="B9" s="23"/>
      <c r="C9" s="118"/>
      <c r="D9" s="118"/>
      <c r="E9" s="247"/>
      <c r="F9" s="248"/>
      <c r="G9" s="248"/>
      <c r="H9" s="248"/>
      <c r="I9" s="118"/>
      <c r="J9" s="118"/>
    </row>
    <row r="10" spans="1:54" s="99" customFormat="1" ht="14.4" customHeight="1">
      <c r="B10" s="23"/>
      <c r="C10" s="119" t="s">
        <v>80</v>
      </c>
      <c r="D10" s="118"/>
      <c r="E10" s="120" t="s">
        <v>156</v>
      </c>
      <c r="F10" s="118"/>
      <c r="G10" s="118"/>
      <c r="H10" s="118"/>
      <c r="I10" s="118"/>
      <c r="J10" s="118"/>
    </row>
    <row r="11" spans="1:54" s="99" customFormat="1" ht="17.25" customHeight="1">
      <c r="B11" s="23"/>
      <c r="C11" s="118"/>
      <c r="D11" s="118"/>
      <c r="E11" s="219"/>
      <c r="F11" s="249"/>
      <c r="G11" s="249"/>
      <c r="H11" s="249"/>
      <c r="I11" s="118"/>
      <c r="J11" s="118"/>
    </row>
    <row r="12" spans="1:54" s="99" customFormat="1" ht="6.9" customHeight="1">
      <c r="B12" s="23"/>
      <c r="C12" s="118"/>
      <c r="D12" s="118"/>
      <c r="E12" s="118"/>
      <c r="F12" s="118"/>
      <c r="G12" s="118"/>
      <c r="H12" s="118"/>
      <c r="I12" s="118"/>
      <c r="J12" s="118"/>
    </row>
    <row r="13" spans="1:54" s="99" customFormat="1" ht="18" customHeight="1">
      <c r="B13" s="23"/>
      <c r="C13" s="119" t="s">
        <v>19</v>
      </c>
      <c r="D13" s="118"/>
      <c r="E13" s="118"/>
      <c r="F13" s="121" t="s">
        <v>151</v>
      </c>
      <c r="G13" s="118"/>
      <c r="H13" s="118"/>
      <c r="I13" s="119" t="s">
        <v>20</v>
      </c>
      <c r="J13" s="122"/>
    </row>
    <row r="14" spans="1:54" s="99" customFormat="1" ht="6.9" customHeight="1">
      <c r="B14" s="23"/>
      <c r="C14" s="118"/>
      <c r="D14" s="118"/>
      <c r="E14" s="118"/>
      <c r="F14" s="118"/>
      <c r="G14" s="118"/>
      <c r="H14" s="118"/>
      <c r="I14" s="118"/>
      <c r="J14" s="118"/>
    </row>
    <row r="15" spans="1:54" s="99" customFormat="1" ht="13.2">
      <c r="B15" s="23"/>
      <c r="C15" s="119" t="s">
        <v>21</v>
      </c>
      <c r="D15" s="118"/>
      <c r="E15" s="118"/>
      <c r="F15" s="123"/>
      <c r="G15" s="118"/>
      <c r="H15" s="118"/>
      <c r="I15" s="119" t="s">
        <v>29</v>
      </c>
      <c r="J15" s="123"/>
    </row>
    <row r="16" spans="1:54" s="99" customFormat="1" ht="14.4" customHeight="1">
      <c r="B16" s="23"/>
      <c r="C16" s="119" t="s">
        <v>27</v>
      </c>
      <c r="D16" s="118"/>
      <c r="E16" s="118"/>
      <c r="F16" s="123"/>
      <c r="G16" s="118"/>
      <c r="H16" s="118"/>
      <c r="I16" s="118"/>
      <c r="J16" s="118"/>
    </row>
    <row r="17" spans="2:49" s="99" customFormat="1" ht="10.35" customHeight="1">
      <c r="B17" s="23"/>
      <c r="C17" s="118"/>
      <c r="D17" s="118"/>
      <c r="E17" s="118"/>
      <c r="F17" s="118"/>
      <c r="G17" s="118"/>
      <c r="H17" s="118"/>
      <c r="I17" s="118"/>
      <c r="J17" s="118"/>
    </row>
    <row r="18" spans="2:49" s="5" customFormat="1" ht="29.25" customHeight="1">
      <c r="B18" s="58"/>
      <c r="C18" s="124" t="s">
        <v>85</v>
      </c>
      <c r="D18" s="125" t="s">
        <v>50</v>
      </c>
      <c r="E18" s="125" t="s">
        <v>46</v>
      </c>
      <c r="F18" s="125" t="s">
        <v>86</v>
      </c>
      <c r="G18" s="125" t="s">
        <v>87</v>
      </c>
      <c r="H18" s="125" t="s">
        <v>88</v>
      </c>
      <c r="I18" s="125" t="s">
        <v>89</v>
      </c>
      <c r="J18" s="125" t="s">
        <v>81</v>
      </c>
      <c r="K18" s="59"/>
    </row>
    <row r="19" spans="2:49" s="99" customFormat="1" ht="29.25" customHeight="1">
      <c r="B19" s="23"/>
      <c r="C19" s="126" t="s">
        <v>82</v>
      </c>
      <c r="D19" s="118"/>
      <c r="E19" s="118"/>
      <c r="F19" s="118"/>
      <c r="G19" s="118"/>
      <c r="H19" s="118"/>
      <c r="I19" s="118"/>
      <c r="J19" s="127">
        <f>SUM(J21:J35)</f>
        <v>0</v>
      </c>
      <c r="AD19" s="17" t="s">
        <v>64</v>
      </c>
      <c r="AE19" s="17" t="s">
        <v>83</v>
      </c>
      <c r="AU19" s="62" t="e">
        <f>AU20+#REF!</f>
        <v>#REF!</v>
      </c>
    </row>
    <row r="20" spans="2:49" s="6" customFormat="1" ht="15" customHeight="1">
      <c r="B20" s="63"/>
      <c r="C20" s="128"/>
      <c r="D20" s="129"/>
      <c r="E20" s="130"/>
      <c r="F20" s="130"/>
      <c r="G20" s="128"/>
      <c r="H20" s="128"/>
      <c r="I20" s="128"/>
      <c r="J20" s="131"/>
      <c r="AB20" s="64" t="s">
        <v>71</v>
      </c>
      <c r="AD20" s="69" t="s">
        <v>64</v>
      </c>
      <c r="AE20" s="69" t="s">
        <v>65</v>
      </c>
      <c r="AI20" s="64" t="s">
        <v>97</v>
      </c>
      <c r="AU20" s="70" t="e">
        <f>#REF!+#REF!+#REF!+#REF!+#REF!+#REF!</f>
        <v>#REF!</v>
      </c>
    </row>
    <row r="21" spans="2:49" s="99" customFormat="1" ht="25.5" customHeight="1">
      <c r="B21" s="71"/>
      <c r="C21" s="112" t="s">
        <v>71</v>
      </c>
      <c r="D21" s="112" t="s">
        <v>117</v>
      </c>
      <c r="E21" s="113" t="s">
        <v>158</v>
      </c>
      <c r="F21" s="114" t="s">
        <v>162</v>
      </c>
      <c r="G21" s="115" t="s">
        <v>121</v>
      </c>
      <c r="H21" s="116">
        <v>4</v>
      </c>
      <c r="I21" s="109"/>
      <c r="J21" s="132">
        <f>ROUND(I21*H21,2)</f>
        <v>0</v>
      </c>
      <c r="K21" s="72"/>
      <c r="AB21" s="17" t="s">
        <v>99</v>
      </c>
      <c r="AD21" s="17" t="s">
        <v>98</v>
      </c>
      <c r="AE21" s="17" t="s">
        <v>73</v>
      </c>
      <c r="AI21" s="17" t="s">
        <v>97</v>
      </c>
      <c r="AO21" s="77" t="e">
        <f>IF(#REF!="základní",J21,0)</f>
        <v>#REF!</v>
      </c>
      <c r="AP21" s="77" t="e">
        <f>IF(#REF!="snížená",J21,0)</f>
        <v>#REF!</v>
      </c>
      <c r="AQ21" s="77" t="e">
        <f>IF(#REF!="zákl. přenesená",J21,0)</f>
        <v>#REF!</v>
      </c>
      <c r="AR21" s="77" t="e">
        <f>IF(#REF!="sníž. přenesená",J21,0)</f>
        <v>#REF!</v>
      </c>
      <c r="AS21" s="77" t="e">
        <f>IF(#REF!="nulová",J21,0)</f>
        <v>#REF!</v>
      </c>
      <c r="AT21" s="17" t="s">
        <v>71</v>
      </c>
      <c r="AU21" s="77">
        <f>ROUND(I21*H21,2)</f>
        <v>0</v>
      </c>
      <c r="AV21" s="17" t="s">
        <v>99</v>
      </c>
      <c r="AW21" s="17" t="s">
        <v>100</v>
      </c>
    </row>
    <row r="22" spans="2:49" s="8" customFormat="1" ht="117.75" customHeight="1">
      <c r="B22" s="86"/>
      <c r="C22" s="133"/>
      <c r="D22" s="134"/>
      <c r="E22" s="135"/>
      <c r="F22" s="142" t="s">
        <v>157</v>
      </c>
      <c r="G22" s="133"/>
      <c r="H22" s="137"/>
      <c r="I22" s="154"/>
      <c r="J22" s="133"/>
      <c r="AD22" s="87" t="s">
        <v>102</v>
      </c>
      <c r="AE22" s="87" t="s">
        <v>73</v>
      </c>
      <c r="AF22" s="8" t="s">
        <v>99</v>
      </c>
      <c r="AG22" s="8" t="s">
        <v>30</v>
      </c>
      <c r="AH22" s="8" t="s">
        <v>71</v>
      </c>
      <c r="AI22" s="87" t="s">
        <v>97</v>
      </c>
    </row>
    <row r="23" spans="2:49" s="99" customFormat="1" ht="25.5" customHeight="1">
      <c r="B23" s="71"/>
      <c r="C23" s="112" t="s">
        <v>73</v>
      </c>
      <c r="D23" s="112" t="s">
        <v>117</v>
      </c>
      <c r="E23" s="113" t="s">
        <v>159</v>
      </c>
      <c r="F23" s="114" t="s">
        <v>161</v>
      </c>
      <c r="G23" s="115" t="s">
        <v>121</v>
      </c>
      <c r="H23" s="116">
        <v>1</v>
      </c>
      <c r="I23" s="109"/>
      <c r="J23" s="132">
        <f>ROUND(I23*H23,2)</f>
        <v>0</v>
      </c>
      <c r="K23" s="72"/>
      <c r="AB23" s="17" t="s">
        <v>99</v>
      </c>
      <c r="AD23" s="17" t="s">
        <v>98</v>
      </c>
      <c r="AE23" s="17" t="s">
        <v>73</v>
      </c>
      <c r="AI23" s="17" t="s">
        <v>97</v>
      </c>
      <c r="AO23" s="77" t="e">
        <f>IF(#REF!="základní",J23,0)</f>
        <v>#REF!</v>
      </c>
      <c r="AP23" s="77" t="e">
        <f>IF(#REF!="snížená",J23,0)</f>
        <v>#REF!</v>
      </c>
      <c r="AQ23" s="77" t="e">
        <f>IF(#REF!="zákl. přenesená",J23,0)</f>
        <v>#REF!</v>
      </c>
      <c r="AR23" s="77" t="e">
        <f>IF(#REF!="sníž. přenesená",J23,0)</f>
        <v>#REF!</v>
      </c>
      <c r="AS23" s="77" t="e">
        <f>IF(#REF!="nulová",J23,0)</f>
        <v>#REF!</v>
      </c>
      <c r="AT23" s="17" t="s">
        <v>71</v>
      </c>
      <c r="AU23" s="77">
        <f>ROUND(I23*H23,2)</f>
        <v>0</v>
      </c>
      <c r="AV23" s="17" t="s">
        <v>99</v>
      </c>
      <c r="AW23" s="17" t="s">
        <v>103</v>
      </c>
    </row>
    <row r="24" spans="2:49" s="7" customFormat="1" ht="121.5" customHeight="1">
      <c r="B24" s="81"/>
      <c r="C24" s="138"/>
      <c r="D24" s="134"/>
      <c r="E24" s="139" t="s">
        <v>5</v>
      </c>
      <c r="F24" s="142" t="s">
        <v>157</v>
      </c>
      <c r="G24" s="138"/>
      <c r="H24" s="141"/>
      <c r="I24" s="155"/>
      <c r="J24" s="138"/>
      <c r="AD24" s="82" t="s">
        <v>102</v>
      </c>
      <c r="AE24" s="82" t="s">
        <v>73</v>
      </c>
      <c r="AF24" s="7" t="s">
        <v>73</v>
      </c>
      <c r="AG24" s="7" t="s">
        <v>30</v>
      </c>
      <c r="AH24" s="7" t="s">
        <v>71</v>
      </c>
      <c r="AI24" s="82" t="s">
        <v>97</v>
      </c>
    </row>
    <row r="25" spans="2:49" s="99" customFormat="1" ht="16.5" customHeight="1">
      <c r="B25" s="71"/>
      <c r="C25" s="112" t="s">
        <v>104</v>
      </c>
      <c r="D25" s="112" t="s">
        <v>117</v>
      </c>
      <c r="E25" s="113" t="s">
        <v>160</v>
      </c>
      <c r="F25" s="114" t="s">
        <v>199</v>
      </c>
      <c r="G25" s="115" t="s">
        <v>121</v>
      </c>
      <c r="H25" s="116">
        <v>1</v>
      </c>
      <c r="I25" s="109"/>
      <c r="J25" s="132">
        <f>ROUND(I25*H25,2)</f>
        <v>0</v>
      </c>
      <c r="K25" s="72"/>
      <c r="AB25" s="17" t="s">
        <v>99</v>
      </c>
      <c r="AD25" s="17" t="s">
        <v>98</v>
      </c>
      <c r="AE25" s="17" t="s">
        <v>73</v>
      </c>
      <c r="AI25" s="17" t="s">
        <v>97</v>
      </c>
      <c r="AO25" s="77" t="e">
        <f>IF(#REF!="základní",J25,0)</f>
        <v>#REF!</v>
      </c>
      <c r="AP25" s="77" t="e">
        <f>IF(#REF!="snížená",J25,0)</f>
        <v>#REF!</v>
      </c>
      <c r="AQ25" s="77" t="e">
        <f>IF(#REF!="zákl. přenesená",J25,0)</f>
        <v>#REF!</v>
      </c>
      <c r="AR25" s="77" t="e">
        <f>IF(#REF!="sníž. přenesená",J25,0)</f>
        <v>#REF!</v>
      </c>
      <c r="AS25" s="77" t="e">
        <f>IF(#REF!="nulová",J25,0)</f>
        <v>#REF!</v>
      </c>
      <c r="AT25" s="17" t="s">
        <v>71</v>
      </c>
      <c r="AU25" s="77">
        <f>ROUND(I25*H25,2)</f>
        <v>0</v>
      </c>
      <c r="AV25" s="17" t="s">
        <v>99</v>
      </c>
      <c r="AW25" s="17" t="s">
        <v>106</v>
      </c>
    </row>
    <row r="26" spans="2:49" s="99" customFormat="1" ht="142.5" customHeight="1">
      <c r="B26" s="23"/>
      <c r="C26" s="118"/>
      <c r="D26" s="134"/>
      <c r="E26" s="118"/>
      <c r="F26" s="142" t="s">
        <v>201</v>
      </c>
      <c r="G26" s="118"/>
      <c r="H26" s="118"/>
      <c r="I26" s="156"/>
      <c r="J26" s="118"/>
      <c r="AD26" s="17" t="s">
        <v>101</v>
      </c>
      <c r="AE26" s="17" t="s">
        <v>73</v>
      </c>
    </row>
    <row r="27" spans="2:49" s="7" customFormat="1">
      <c r="B27" s="81"/>
      <c r="C27" s="138"/>
      <c r="D27" s="134"/>
      <c r="E27" s="139" t="s">
        <v>5</v>
      </c>
      <c r="F27" s="140"/>
      <c r="G27" s="138"/>
      <c r="H27" s="141"/>
      <c r="I27" s="155"/>
      <c r="J27" s="138"/>
      <c r="AD27" s="82" t="s">
        <v>102</v>
      </c>
      <c r="AE27" s="82" t="s">
        <v>73</v>
      </c>
      <c r="AF27" s="7" t="s">
        <v>73</v>
      </c>
      <c r="AG27" s="7" t="s">
        <v>30</v>
      </c>
      <c r="AH27" s="7" t="s">
        <v>71</v>
      </c>
      <c r="AI27" s="82" t="s">
        <v>97</v>
      </c>
    </row>
    <row r="28" spans="2:49" s="99" customFormat="1" ht="16.5" customHeight="1">
      <c r="B28" s="71"/>
      <c r="C28" s="112" t="s">
        <v>99</v>
      </c>
      <c r="D28" s="112" t="s">
        <v>117</v>
      </c>
      <c r="E28" s="113" t="s">
        <v>163</v>
      </c>
      <c r="F28" s="114" t="s">
        <v>164</v>
      </c>
      <c r="G28" s="115" t="s">
        <v>121</v>
      </c>
      <c r="H28" s="116">
        <v>1</v>
      </c>
      <c r="I28" s="109"/>
      <c r="J28" s="132">
        <f>ROUND(I28*H28,2)</f>
        <v>0</v>
      </c>
      <c r="K28" s="72"/>
      <c r="AB28" s="17" t="s">
        <v>99</v>
      </c>
      <c r="AD28" s="17" t="s">
        <v>98</v>
      </c>
      <c r="AE28" s="17" t="s">
        <v>73</v>
      </c>
      <c r="AI28" s="17" t="s">
        <v>97</v>
      </c>
      <c r="AO28" s="77" t="e">
        <f>IF(#REF!="základní",J28,0)</f>
        <v>#REF!</v>
      </c>
      <c r="AP28" s="77" t="e">
        <f>IF(#REF!="snížená",J28,0)</f>
        <v>#REF!</v>
      </c>
      <c r="AQ28" s="77" t="e">
        <f>IF(#REF!="zákl. přenesená",J28,0)</f>
        <v>#REF!</v>
      </c>
      <c r="AR28" s="77" t="e">
        <f>IF(#REF!="sníž. přenesená",J28,0)</f>
        <v>#REF!</v>
      </c>
      <c r="AS28" s="77" t="e">
        <f>IF(#REF!="nulová",J28,0)</f>
        <v>#REF!</v>
      </c>
      <c r="AT28" s="17" t="s">
        <v>71</v>
      </c>
      <c r="AU28" s="77">
        <f>ROUND(I28*H28,2)</f>
        <v>0</v>
      </c>
      <c r="AV28" s="17" t="s">
        <v>99</v>
      </c>
      <c r="AW28" s="17" t="s">
        <v>107</v>
      </c>
    </row>
    <row r="29" spans="2:49" s="99" customFormat="1" ht="63.75" customHeight="1">
      <c r="B29" s="23"/>
      <c r="C29" s="118"/>
      <c r="D29" s="134"/>
      <c r="E29" s="118"/>
      <c r="F29" s="142" t="s">
        <v>165</v>
      </c>
      <c r="G29" s="118"/>
      <c r="H29" s="118"/>
      <c r="I29" s="156"/>
      <c r="J29" s="118"/>
      <c r="AD29" s="17" t="s">
        <v>101</v>
      </c>
      <c r="AE29" s="17" t="s">
        <v>73</v>
      </c>
    </row>
    <row r="30" spans="2:49" s="99" customFormat="1" ht="16.5" customHeight="1">
      <c r="B30" s="71"/>
      <c r="C30" s="112" t="s">
        <v>108</v>
      </c>
      <c r="D30" s="112" t="s">
        <v>117</v>
      </c>
      <c r="E30" s="113" t="s">
        <v>166</v>
      </c>
      <c r="F30" s="114" t="s">
        <v>167</v>
      </c>
      <c r="G30" s="115" t="s">
        <v>121</v>
      </c>
      <c r="H30" s="116">
        <v>1</v>
      </c>
      <c r="I30" s="109"/>
      <c r="J30" s="132">
        <f>ROUND(I30*H30,2)</f>
        <v>0</v>
      </c>
      <c r="K30" s="72"/>
      <c r="AB30" s="17" t="s">
        <v>99</v>
      </c>
      <c r="AD30" s="17" t="s">
        <v>98</v>
      </c>
      <c r="AE30" s="17" t="s">
        <v>73</v>
      </c>
      <c r="AI30" s="17" t="s">
        <v>97</v>
      </c>
      <c r="AO30" s="77" t="e">
        <f>IF(#REF!="základní",J30,0)</f>
        <v>#REF!</v>
      </c>
      <c r="AP30" s="77" t="e">
        <f>IF(#REF!="snížená",J30,0)</f>
        <v>#REF!</v>
      </c>
      <c r="AQ30" s="77" t="e">
        <f>IF(#REF!="zákl. přenesená",J30,0)</f>
        <v>#REF!</v>
      </c>
      <c r="AR30" s="77" t="e">
        <f>IF(#REF!="sníž. přenesená",J30,0)</f>
        <v>#REF!</v>
      </c>
      <c r="AS30" s="77" t="e">
        <f>IF(#REF!="nulová",J30,0)</f>
        <v>#REF!</v>
      </c>
      <c r="AT30" s="17" t="s">
        <v>71</v>
      </c>
      <c r="AU30" s="77">
        <f>ROUND(I30*H30,2)</f>
        <v>0</v>
      </c>
      <c r="AV30" s="17" t="s">
        <v>99</v>
      </c>
      <c r="AW30" s="17" t="s">
        <v>110</v>
      </c>
    </row>
    <row r="31" spans="2:49" s="7" customFormat="1" ht="31.5" customHeight="1">
      <c r="B31" s="81"/>
      <c r="C31" s="138"/>
      <c r="D31" s="134"/>
      <c r="E31" s="139" t="s">
        <v>5</v>
      </c>
      <c r="F31" s="142" t="s">
        <v>196</v>
      </c>
      <c r="G31" s="138"/>
      <c r="H31" s="141"/>
      <c r="I31" s="155"/>
      <c r="J31" s="138"/>
      <c r="AD31" s="82" t="s">
        <v>102</v>
      </c>
      <c r="AE31" s="82" t="s">
        <v>73</v>
      </c>
      <c r="AF31" s="7" t="s">
        <v>73</v>
      </c>
      <c r="AG31" s="7" t="s">
        <v>30</v>
      </c>
      <c r="AH31" s="7" t="s">
        <v>71</v>
      </c>
      <c r="AI31" s="82" t="s">
        <v>97</v>
      </c>
    </row>
    <row r="32" spans="2:49" s="99" customFormat="1" ht="27.75" customHeight="1">
      <c r="B32" s="71"/>
      <c r="C32" s="112" t="s">
        <v>111</v>
      </c>
      <c r="D32" s="112" t="s">
        <v>117</v>
      </c>
      <c r="E32" s="113" t="s">
        <v>168</v>
      </c>
      <c r="F32" s="114" t="s">
        <v>200</v>
      </c>
      <c r="G32" s="115" t="s">
        <v>121</v>
      </c>
      <c r="H32" s="116">
        <v>1</v>
      </c>
      <c r="I32" s="109"/>
      <c r="J32" s="132">
        <f>ROUND(I32*H32,2)</f>
        <v>0</v>
      </c>
      <c r="K32" s="72"/>
      <c r="AB32" s="17" t="s">
        <v>99</v>
      </c>
      <c r="AD32" s="17" t="s">
        <v>98</v>
      </c>
      <c r="AE32" s="17" t="s">
        <v>73</v>
      </c>
      <c r="AI32" s="17" t="s">
        <v>97</v>
      </c>
      <c r="AO32" s="77" t="e">
        <f>IF(#REF!="základní",J32,0)</f>
        <v>#REF!</v>
      </c>
      <c r="AP32" s="77" t="e">
        <f>IF(#REF!="snížená",J32,0)</f>
        <v>#REF!</v>
      </c>
      <c r="AQ32" s="77" t="e">
        <f>IF(#REF!="zákl. přenesená",J32,0)</f>
        <v>#REF!</v>
      </c>
      <c r="AR32" s="77" t="e">
        <f>IF(#REF!="sníž. přenesená",J32,0)</f>
        <v>#REF!</v>
      </c>
      <c r="AS32" s="77" t="e">
        <f>IF(#REF!="nulová",J32,0)</f>
        <v>#REF!</v>
      </c>
      <c r="AT32" s="17" t="s">
        <v>71</v>
      </c>
      <c r="AU32" s="77">
        <f>ROUND(I32*H32,2)</f>
        <v>0</v>
      </c>
      <c r="AV32" s="17" t="s">
        <v>99</v>
      </c>
      <c r="AW32" s="17" t="s">
        <v>112</v>
      </c>
    </row>
    <row r="33" spans="2:49" s="99" customFormat="1" ht="128.25" customHeight="1">
      <c r="B33" s="23"/>
      <c r="C33" s="118"/>
      <c r="D33" s="134"/>
      <c r="E33" s="118"/>
      <c r="F33" s="142" t="s">
        <v>202</v>
      </c>
      <c r="G33" s="118"/>
      <c r="H33" s="118"/>
      <c r="I33" s="156"/>
      <c r="J33" s="118"/>
      <c r="AD33" s="17" t="s">
        <v>101</v>
      </c>
      <c r="AE33" s="17" t="s">
        <v>73</v>
      </c>
    </row>
    <row r="34" spans="2:49" s="7" customFormat="1">
      <c r="B34" s="81"/>
      <c r="C34" s="138"/>
      <c r="D34" s="134"/>
      <c r="E34" s="139" t="s">
        <v>5</v>
      </c>
      <c r="F34" s="140"/>
      <c r="G34" s="138"/>
      <c r="H34" s="141"/>
      <c r="I34" s="155"/>
      <c r="J34" s="138"/>
      <c r="AD34" s="82" t="s">
        <v>102</v>
      </c>
      <c r="AE34" s="82" t="s">
        <v>73</v>
      </c>
      <c r="AF34" s="7" t="s">
        <v>73</v>
      </c>
      <c r="AG34" s="7" t="s">
        <v>30</v>
      </c>
      <c r="AH34" s="7" t="s">
        <v>71</v>
      </c>
      <c r="AI34" s="82" t="s">
        <v>97</v>
      </c>
    </row>
    <row r="35" spans="2:49" s="99" customFormat="1" ht="25.5" customHeight="1">
      <c r="B35" s="71"/>
      <c r="C35" s="112" t="s">
        <v>119</v>
      </c>
      <c r="D35" s="112" t="s">
        <v>98</v>
      </c>
      <c r="E35" s="113" t="s">
        <v>149</v>
      </c>
      <c r="F35" s="114" t="s">
        <v>150</v>
      </c>
      <c r="G35" s="115" t="s">
        <v>131</v>
      </c>
      <c r="H35" s="116">
        <v>7550</v>
      </c>
      <c r="I35" s="109"/>
      <c r="J35" s="132">
        <f>ROUND(I35*H35,2)</f>
        <v>0</v>
      </c>
      <c r="K35" s="72"/>
      <c r="AB35" s="17" t="s">
        <v>99</v>
      </c>
      <c r="AD35" s="17" t="s">
        <v>98</v>
      </c>
      <c r="AE35" s="17" t="s">
        <v>73</v>
      </c>
      <c r="AI35" s="17" t="s">
        <v>97</v>
      </c>
      <c r="AO35" s="77" t="e">
        <f>IF(#REF!="základní",J35,0)</f>
        <v>#REF!</v>
      </c>
      <c r="AP35" s="77" t="e">
        <f>IF(#REF!="snížená",J35,0)</f>
        <v>#REF!</v>
      </c>
      <c r="AQ35" s="77" t="e">
        <f>IF(#REF!="zákl. přenesená",J35,0)</f>
        <v>#REF!</v>
      </c>
      <c r="AR35" s="77" t="e">
        <f>IF(#REF!="sníž. přenesená",J35,0)</f>
        <v>#REF!</v>
      </c>
      <c r="AS35" s="77" t="e">
        <f>IF(#REF!="nulová",J35,0)</f>
        <v>#REF!</v>
      </c>
      <c r="AT35" s="17" t="s">
        <v>71</v>
      </c>
      <c r="AU35" s="77">
        <f>ROUND(I35*H35,2)</f>
        <v>0</v>
      </c>
      <c r="AV35" s="17" t="s">
        <v>99</v>
      </c>
      <c r="AW35" s="17" t="s">
        <v>120</v>
      </c>
    </row>
    <row r="36" spans="2:49" s="99" customFormat="1">
      <c r="B36" s="23"/>
      <c r="D36" s="78"/>
      <c r="F36" s="79"/>
      <c r="AD36" s="17"/>
      <c r="AE36" s="17"/>
    </row>
    <row r="37" spans="2:49" s="99" customFormat="1" ht="6.9" customHeight="1">
      <c r="B37" s="26"/>
      <c r="C37" s="27"/>
      <c r="D37" s="27"/>
      <c r="E37" s="27"/>
      <c r="F37" s="27"/>
      <c r="G37" s="27"/>
      <c r="H37" s="27"/>
      <c r="I37" s="27"/>
      <c r="J37" s="27"/>
      <c r="K37" s="27"/>
    </row>
  </sheetData>
  <sheetProtection algorithmName="SHA-512" hashValue="Pe3lGIQtw8DuUfFqSGsBwxX0+L6851p2DBGC5iOJTg/Jm6qkXIImiwWzqGCAPGFLS3n48EfV8WlTrqq87qSsbw==" saltValue="fNGF3+l5HbXwoivhrmy3vg==" spinCount="100000" sheet="1" objects="1" scenarios="1"/>
  <autoFilter ref="C18:K36" xr:uid="{00000000-0009-0000-0000-000001000000}"/>
  <mergeCells count="3">
    <mergeCell ref="G1:H1"/>
    <mergeCell ref="E9:H9"/>
    <mergeCell ref="E11:H11"/>
  </mergeCells>
  <hyperlinks>
    <hyperlink ref="F1:G1" location="C2" display="1) Krycí list soupisu" xr:uid="{0AF8600D-FA67-491A-9642-6F65902B559A}"/>
    <hyperlink ref="G1:H1" location="C54" display="2) Rekapitulace" xr:uid="{5559E8BC-DF3C-4426-8CFE-FCDCC35AC872}"/>
    <hyperlink ref="J1" location="C84" display="3) Soupis prací" xr:uid="{5A8798DA-D1CB-4AC2-B698-17F0A42FEB33}"/>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E8FD7-B6C9-4921-88E2-4CAB61B95317}">
  <sheetPr>
    <pageSetUpPr fitToPage="1"/>
  </sheetPr>
  <dimension ref="A1:BG53"/>
  <sheetViews>
    <sheetView showGridLines="0" tabSelected="1" workbookViewId="0">
      <pane ySplit="1" topLeftCell="A3" activePane="bottomLeft" state="frozen"/>
      <selection pane="bottomLeft" activeCell="I49" sqref="I49"/>
    </sheetView>
  </sheetViews>
  <sheetFormatPr defaultColWidth="9.28515625" defaultRowHeight="12"/>
  <cols>
    <col min="1" max="1" width="8.28515625" style="103" customWidth="1"/>
    <col min="2" max="2" width="1.7109375" style="103" customWidth="1"/>
    <col min="3" max="3" width="4.140625" style="103" customWidth="1"/>
    <col min="4" max="4" width="4.28515625" style="103" customWidth="1"/>
    <col min="5" max="5" width="17.140625" style="103" customWidth="1"/>
    <col min="6" max="6" width="75" style="103" customWidth="1"/>
    <col min="7" max="7" width="8.7109375" style="103" customWidth="1"/>
    <col min="8" max="8" width="11.140625" style="103" customWidth="1"/>
    <col min="9" max="9" width="12.7109375" style="103" customWidth="1"/>
    <col min="10" max="10" width="23.42578125" style="103" customWidth="1"/>
    <col min="11" max="11" width="2.85546875" style="103" customWidth="1"/>
    <col min="12" max="12" width="16.28515625" style="103" customWidth="1"/>
    <col min="13" max="13" width="12.28515625" style="103" customWidth="1"/>
    <col min="14" max="14" width="15" style="103" customWidth="1"/>
    <col min="15" max="15" width="11" style="103" customWidth="1"/>
    <col min="16" max="16" width="15" style="103" customWidth="1"/>
    <col min="17" max="17" width="16.28515625" style="103" customWidth="1"/>
    <col min="18" max="18" width="11" style="103" customWidth="1"/>
    <col min="19" max="19" width="15" style="103" customWidth="1"/>
    <col min="20" max="20" width="16.28515625" style="103" customWidth="1"/>
    <col min="21" max="16384" width="9.28515625" style="103"/>
  </cols>
  <sheetData>
    <row r="1" spans="1:59" ht="21.75" customHeight="1">
      <c r="A1" s="55"/>
      <c r="B1" s="10"/>
      <c r="C1" s="10"/>
      <c r="D1" s="11" t="s">
        <v>1</v>
      </c>
      <c r="E1" s="10"/>
      <c r="F1" s="105" t="s">
        <v>76</v>
      </c>
      <c r="G1" s="250" t="s">
        <v>77</v>
      </c>
      <c r="H1" s="250"/>
      <c r="I1" s="10"/>
      <c r="J1" s="105" t="s">
        <v>78</v>
      </c>
      <c r="K1" s="1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row>
    <row r="5" spans="1:59" s="104" customFormat="1" ht="6.9" customHeight="1">
      <c r="B5" s="28"/>
      <c r="C5" s="29"/>
      <c r="D5" s="29"/>
      <c r="E5" s="29"/>
      <c r="F5" s="29"/>
      <c r="G5" s="29"/>
      <c r="H5" s="29"/>
      <c r="I5" s="29"/>
      <c r="J5" s="29"/>
      <c r="K5" s="29"/>
    </row>
    <row r="6" spans="1:59" s="104" customFormat="1" ht="36.9" customHeight="1">
      <c r="B6" s="23"/>
      <c r="C6" s="117" t="s">
        <v>84</v>
      </c>
      <c r="D6" s="118"/>
      <c r="E6" s="118"/>
      <c r="F6" s="118"/>
      <c r="G6" s="118"/>
      <c r="H6" s="118"/>
      <c r="I6" s="118"/>
      <c r="J6" s="118"/>
    </row>
    <row r="7" spans="1:59" s="104" customFormat="1" ht="6.9" customHeight="1">
      <c r="B7" s="23"/>
      <c r="C7" s="118"/>
      <c r="D7" s="118"/>
      <c r="E7" s="118"/>
      <c r="F7" s="118"/>
      <c r="G7" s="118"/>
      <c r="H7" s="118"/>
      <c r="I7" s="118"/>
      <c r="J7" s="118"/>
    </row>
    <row r="8" spans="1:59" s="104" customFormat="1" ht="14.4" customHeight="1">
      <c r="B8" s="23"/>
      <c r="C8" s="119" t="s">
        <v>16</v>
      </c>
      <c r="D8" s="118"/>
      <c r="E8" s="118" t="s">
        <v>152</v>
      </c>
      <c r="F8" s="118"/>
      <c r="G8" s="118"/>
      <c r="H8" s="118"/>
      <c r="I8" s="118"/>
      <c r="J8" s="118"/>
    </row>
    <row r="9" spans="1:59" s="104" customFormat="1" ht="16.5" customHeight="1">
      <c r="B9" s="23"/>
      <c r="C9" s="118"/>
      <c r="D9" s="118"/>
      <c r="E9" s="247"/>
      <c r="F9" s="248"/>
      <c r="G9" s="248"/>
      <c r="H9" s="248"/>
      <c r="I9" s="118"/>
      <c r="J9" s="118"/>
    </row>
    <row r="10" spans="1:59" s="104" customFormat="1" ht="14.4" customHeight="1">
      <c r="B10" s="23"/>
      <c r="C10" s="119" t="s">
        <v>80</v>
      </c>
      <c r="D10" s="118"/>
      <c r="E10" s="120" t="s">
        <v>173</v>
      </c>
      <c r="F10" s="118"/>
      <c r="G10" s="118"/>
      <c r="H10" s="118"/>
      <c r="I10" s="118"/>
      <c r="J10" s="118"/>
    </row>
    <row r="11" spans="1:59" s="104" customFormat="1" ht="17.25" customHeight="1">
      <c r="B11" s="23"/>
      <c r="C11" s="118"/>
      <c r="D11" s="118"/>
      <c r="E11" s="219"/>
      <c r="F11" s="249"/>
      <c r="G11" s="249"/>
      <c r="H11" s="249"/>
      <c r="I11" s="118"/>
      <c r="J11" s="118"/>
    </row>
    <row r="12" spans="1:59" s="104" customFormat="1" ht="6.9" customHeight="1">
      <c r="B12" s="23"/>
      <c r="C12" s="118"/>
      <c r="D12" s="118"/>
      <c r="E12" s="118"/>
      <c r="F12" s="118"/>
      <c r="G12" s="118"/>
      <c r="H12" s="118"/>
      <c r="I12" s="118"/>
      <c r="J12" s="118"/>
    </row>
    <row r="13" spans="1:59" s="104" customFormat="1" ht="18" customHeight="1">
      <c r="B13" s="23"/>
      <c r="C13" s="119" t="s">
        <v>19</v>
      </c>
      <c r="D13" s="118"/>
      <c r="E13" s="118"/>
      <c r="F13" s="121" t="s">
        <v>151</v>
      </c>
      <c r="G13" s="118"/>
      <c r="H13" s="118"/>
      <c r="I13" s="119" t="s">
        <v>20</v>
      </c>
      <c r="J13" s="122"/>
    </row>
    <row r="14" spans="1:59" s="104" customFormat="1" ht="6.9" customHeight="1">
      <c r="B14" s="23"/>
      <c r="C14" s="118"/>
      <c r="D14" s="118"/>
      <c r="E14" s="118"/>
      <c r="F14" s="118"/>
      <c r="G14" s="118"/>
      <c r="H14" s="118"/>
      <c r="I14" s="118"/>
      <c r="J14" s="118"/>
    </row>
    <row r="15" spans="1:59" s="104" customFormat="1" ht="13.2">
      <c r="B15" s="23"/>
      <c r="C15" s="119" t="s">
        <v>21</v>
      </c>
      <c r="D15" s="118"/>
      <c r="E15" s="118"/>
      <c r="F15" s="123"/>
      <c r="G15" s="118"/>
      <c r="H15" s="118"/>
      <c r="I15" s="119" t="s">
        <v>29</v>
      </c>
      <c r="J15" s="123"/>
    </row>
    <row r="16" spans="1:59" s="104" customFormat="1" ht="14.4" customHeight="1">
      <c r="B16" s="23"/>
      <c r="C16" s="119" t="s">
        <v>27</v>
      </c>
      <c r="D16" s="118"/>
      <c r="E16" s="118"/>
      <c r="F16" s="123"/>
      <c r="G16" s="118"/>
      <c r="H16" s="118"/>
      <c r="I16" s="118"/>
      <c r="J16" s="118"/>
    </row>
    <row r="17" spans="2:54" s="104" customFormat="1" ht="10.35" customHeight="1">
      <c r="B17" s="23"/>
      <c r="C17" s="118"/>
      <c r="D17" s="118"/>
      <c r="E17" s="118"/>
      <c r="F17" s="118"/>
      <c r="G17" s="118"/>
      <c r="H17" s="118"/>
      <c r="I17" s="118"/>
      <c r="J17" s="118"/>
    </row>
    <row r="18" spans="2:54" s="5" customFormat="1" ht="29.25" customHeight="1">
      <c r="B18" s="58"/>
      <c r="C18" s="124" t="s">
        <v>85</v>
      </c>
      <c r="D18" s="125" t="s">
        <v>50</v>
      </c>
      <c r="E18" s="125" t="s">
        <v>46</v>
      </c>
      <c r="F18" s="125" t="s">
        <v>86</v>
      </c>
      <c r="G18" s="125" t="s">
        <v>87</v>
      </c>
      <c r="H18" s="125" t="s">
        <v>88</v>
      </c>
      <c r="I18" s="125" t="s">
        <v>89</v>
      </c>
      <c r="J18" s="125" t="s">
        <v>81</v>
      </c>
      <c r="K18" s="59"/>
    </row>
    <row r="19" spans="2:54" s="104" customFormat="1" ht="29.25" customHeight="1">
      <c r="B19" s="23"/>
      <c r="C19" s="126" t="s">
        <v>82</v>
      </c>
      <c r="D19" s="118"/>
      <c r="E19" s="118"/>
      <c r="F19" s="118"/>
      <c r="G19" s="118"/>
      <c r="H19" s="118"/>
      <c r="I19" s="118"/>
      <c r="J19" s="127">
        <f>SUM(J21:J51)</f>
        <v>0</v>
      </c>
      <c r="AI19" s="17" t="s">
        <v>64</v>
      </c>
      <c r="AJ19" s="17" t="s">
        <v>83</v>
      </c>
      <c r="AZ19" s="62" t="e">
        <f>AZ20+#REF!</f>
        <v>#REF!</v>
      </c>
    </row>
    <row r="20" spans="2:54" s="6" customFormat="1" ht="15" customHeight="1">
      <c r="B20" s="63"/>
      <c r="C20" s="128"/>
      <c r="D20" s="129"/>
      <c r="E20" s="130"/>
      <c r="F20" s="130"/>
      <c r="G20" s="128"/>
      <c r="H20" s="128"/>
      <c r="I20" s="176"/>
      <c r="J20" s="131"/>
      <c r="AG20" s="64" t="s">
        <v>71</v>
      </c>
      <c r="AI20" s="69" t="s">
        <v>64</v>
      </c>
      <c r="AJ20" s="69" t="s">
        <v>65</v>
      </c>
      <c r="AN20" s="64" t="s">
        <v>97</v>
      </c>
      <c r="AZ20" s="70" t="e">
        <f>#REF!+AZ42+#REF!+#REF!+#REF!+#REF!</f>
        <v>#REF!</v>
      </c>
    </row>
    <row r="21" spans="2:54" s="104" customFormat="1" ht="25.5" customHeight="1">
      <c r="B21" s="71"/>
      <c r="C21" s="112" t="s">
        <v>71</v>
      </c>
      <c r="D21" s="112" t="s">
        <v>117</v>
      </c>
      <c r="E21" s="113" t="s">
        <v>174</v>
      </c>
      <c r="F21" s="114" t="s">
        <v>175</v>
      </c>
      <c r="G21" s="115" t="s">
        <v>121</v>
      </c>
      <c r="H21" s="116">
        <v>1</v>
      </c>
      <c r="I21" s="109"/>
      <c r="J21" s="132">
        <f>ROUND(I21*H21,2)</f>
        <v>0</v>
      </c>
      <c r="K21" s="72"/>
      <c r="AG21" s="17" t="s">
        <v>99</v>
      </c>
      <c r="AI21" s="17" t="s">
        <v>98</v>
      </c>
      <c r="AJ21" s="17" t="s">
        <v>73</v>
      </c>
      <c r="AN21" s="17" t="s">
        <v>97</v>
      </c>
      <c r="AT21" s="77" t="e">
        <f>IF(#REF!="základní",J21,0)</f>
        <v>#REF!</v>
      </c>
      <c r="AU21" s="77" t="e">
        <f>IF(#REF!="snížená",J21,0)</f>
        <v>#REF!</v>
      </c>
      <c r="AV21" s="77" t="e">
        <f>IF(#REF!="zákl. přenesená",J21,0)</f>
        <v>#REF!</v>
      </c>
      <c r="AW21" s="77" t="e">
        <f>IF(#REF!="sníž. přenesená",J21,0)</f>
        <v>#REF!</v>
      </c>
      <c r="AX21" s="77" t="e">
        <f>IF(#REF!="nulová",J21,0)</f>
        <v>#REF!</v>
      </c>
      <c r="AY21" s="17" t="s">
        <v>71</v>
      </c>
      <c r="AZ21" s="77">
        <f>ROUND(I21*H21,2)</f>
        <v>0</v>
      </c>
      <c r="BA21" s="17" t="s">
        <v>99</v>
      </c>
      <c r="BB21" s="17" t="s">
        <v>100</v>
      </c>
    </row>
    <row r="22" spans="2:54" s="8" customFormat="1">
      <c r="B22" s="86"/>
      <c r="C22" s="133"/>
      <c r="D22" s="134"/>
      <c r="E22" s="135"/>
      <c r="F22" s="136"/>
      <c r="G22" s="133"/>
      <c r="H22" s="137"/>
      <c r="I22" s="154"/>
      <c r="J22" s="133"/>
      <c r="AI22" s="87" t="s">
        <v>102</v>
      </c>
      <c r="AJ22" s="87" t="s">
        <v>73</v>
      </c>
      <c r="AK22" s="8" t="s">
        <v>99</v>
      </c>
      <c r="AL22" s="8" t="s">
        <v>30</v>
      </c>
      <c r="AM22" s="8" t="s">
        <v>71</v>
      </c>
      <c r="AN22" s="87" t="s">
        <v>97</v>
      </c>
    </row>
    <row r="23" spans="2:54" s="104" customFormat="1" ht="25.5" customHeight="1">
      <c r="B23" s="71"/>
      <c r="C23" s="112" t="s">
        <v>73</v>
      </c>
      <c r="D23" s="112" t="s">
        <v>117</v>
      </c>
      <c r="E23" s="113" t="s">
        <v>176</v>
      </c>
      <c r="F23" s="114" t="s">
        <v>178</v>
      </c>
      <c r="G23" s="115" t="s">
        <v>121</v>
      </c>
      <c r="H23" s="116">
        <v>4</v>
      </c>
      <c r="I23" s="109"/>
      <c r="J23" s="132">
        <f>ROUND(I23*H23,2)</f>
        <v>0</v>
      </c>
      <c r="K23" s="72"/>
      <c r="AG23" s="17" t="s">
        <v>99</v>
      </c>
      <c r="AI23" s="17" t="s">
        <v>98</v>
      </c>
      <c r="AJ23" s="17" t="s">
        <v>73</v>
      </c>
      <c r="AN23" s="17" t="s">
        <v>97</v>
      </c>
      <c r="AT23" s="77" t="e">
        <f>IF(#REF!="základní",J23,0)</f>
        <v>#REF!</v>
      </c>
      <c r="AU23" s="77" t="e">
        <f>IF(#REF!="snížená",J23,0)</f>
        <v>#REF!</v>
      </c>
      <c r="AV23" s="77" t="e">
        <f>IF(#REF!="zákl. přenesená",J23,0)</f>
        <v>#REF!</v>
      </c>
      <c r="AW23" s="77" t="e">
        <f>IF(#REF!="sníž. přenesená",J23,0)</f>
        <v>#REF!</v>
      </c>
      <c r="AX23" s="77" t="e">
        <f>IF(#REF!="nulová",J23,0)</f>
        <v>#REF!</v>
      </c>
      <c r="AY23" s="17" t="s">
        <v>71</v>
      </c>
      <c r="AZ23" s="77">
        <f>ROUND(I23*H23,2)</f>
        <v>0</v>
      </c>
      <c r="BA23" s="17" t="s">
        <v>99</v>
      </c>
      <c r="BB23" s="17" t="s">
        <v>103</v>
      </c>
    </row>
    <row r="24" spans="2:54" s="7" customFormat="1">
      <c r="B24" s="81"/>
      <c r="C24" s="138"/>
      <c r="D24" s="134"/>
      <c r="E24" s="139" t="s">
        <v>5</v>
      </c>
      <c r="F24" s="140"/>
      <c r="G24" s="138"/>
      <c r="H24" s="141"/>
      <c r="I24" s="155"/>
      <c r="J24" s="138"/>
      <c r="AI24" s="82" t="s">
        <v>102</v>
      </c>
      <c r="AJ24" s="82" t="s">
        <v>73</v>
      </c>
      <c r="AK24" s="7" t="s">
        <v>73</v>
      </c>
      <c r="AL24" s="7" t="s">
        <v>30</v>
      </c>
      <c r="AM24" s="7" t="s">
        <v>71</v>
      </c>
      <c r="AN24" s="82" t="s">
        <v>97</v>
      </c>
    </row>
    <row r="25" spans="2:54" s="104" customFormat="1" ht="29.25" customHeight="1">
      <c r="B25" s="71"/>
      <c r="C25" s="112" t="s">
        <v>104</v>
      </c>
      <c r="D25" s="112" t="s">
        <v>117</v>
      </c>
      <c r="E25" s="113" t="s">
        <v>177</v>
      </c>
      <c r="F25" s="114" t="s">
        <v>180</v>
      </c>
      <c r="G25" s="115" t="s">
        <v>121</v>
      </c>
      <c r="H25" s="116">
        <v>1</v>
      </c>
      <c r="I25" s="109"/>
      <c r="J25" s="132">
        <f>ROUND(I25*H25,2)</f>
        <v>0</v>
      </c>
      <c r="K25" s="72"/>
      <c r="AG25" s="17" t="s">
        <v>99</v>
      </c>
      <c r="AI25" s="17" t="s">
        <v>98</v>
      </c>
      <c r="AJ25" s="17" t="s">
        <v>73</v>
      </c>
      <c r="AN25" s="17" t="s">
        <v>97</v>
      </c>
      <c r="AT25" s="77" t="e">
        <f>IF(#REF!="základní",J25,0)</f>
        <v>#REF!</v>
      </c>
      <c r="AU25" s="77" t="e">
        <f>IF(#REF!="snížená",J25,0)</f>
        <v>#REF!</v>
      </c>
      <c r="AV25" s="77" t="e">
        <f>IF(#REF!="zákl. přenesená",J25,0)</f>
        <v>#REF!</v>
      </c>
      <c r="AW25" s="77" t="e">
        <f>IF(#REF!="sníž. přenesená",J25,0)</f>
        <v>#REF!</v>
      </c>
      <c r="AX25" s="77" t="e">
        <f>IF(#REF!="nulová",J25,0)</f>
        <v>#REF!</v>
      </c>
      <c r="AY25" s="17" t="s">
        <v>71</v>
      </c>
      <c r="AZ25" s="77">
        <f>ROUND(I25*H25,2)</f>
        <v>0</v>
      </c>
      <c r="BA25" s="17" t="s">
        <v>99</v>
      </c>
      <c r="BB25" s="17" t="s">
        <v>106</v>
      </c>
    </row>
    <row r="26" spans="2:54" s="7" customFormat="1">
      <c r="B26" s="81"/>
      <c r="C26" s="138"/>
      <c r="D26" s="134"/>
      <c r="E26" s="139" t="s">
        <v>5</v>
      </c>
      <c r="F26" s="140"/>
      <c r="G26" s="138"/>
      <c r="H26" s="141"/>
      <c r="I26" s="155"/>
      <c r="J26" s="138"/>
      <c r="AI26" s="82" t="s">
        <v>102</v>
      </c>
      <c r="AJ26" s="82" t="s">
        <v>73</v>
      </c>
      <c r="AK26" s="7" t="s">
        <v>73</v>
      </c>
      <c r="AL26" s="7" t="s">
        <v>30</v>
      </c>
      <c r="AM26" s="7" t="s">
        <v>71</v>
      </c>
      <c r="AN26" s="82" t="s">
        <v>97</v>
      </c>
    </row>
    <row r="27" spans="2:54" s="104" customFormat="1" ht="27.75" customHeight="1">
      <c r="B27" s="71"/>
      <c r="C27" s="112" t="s">
        <v>99</v>
      </c>
      <c r="D27" s="112" t="s">
        <v>117</v>
      </c>
      <c r="E27" s="113" t="s">
        <v>179</v>
      </c>
      <c r="F27" s="114" t="s">
        <v>181</v>
      </c>
      <c r="G27" s="115" t="s">
        <v>121</v>
      </c>
      <c r="H27" s="116">
        <v>1</v>
      </c>
      <c r="I27" s="109"/>
      <c r="J27" s="132">
        <f>ROUND(I27*H27,2)</f>
        <v>0</v>
      </c>
      <c r="K27" s="72"/>
      <c r="AG27" s="17" t="s">
        <v>99</v>
      </c>
      <c r="AI27" s="17" t="s">
        <v>98</v>
      </c>
      <c r="AJ27" s="17" t="s">
        <v>73</v>
      </c>
      <c r="AN27" s="17" t="s">
        <v>97</v>
      </c>
      <c r="AT27" s="77" t="e">
        <f>IF(#REF!="základní",J27,0)</f>
        <v>#REF!</v>
      </c>
      <c r="AU27" s="77" t="e">
        <f>IF(#REF!="snížená",J27,0)</f>
        <v>#REF!</v>
      </c>
      <c r="AV27" s="77" t="e">
        <f>IF(#REF!="zákl. přenesená",J27,0)</f>
        <v>#REF!</v>
      </c>
      <c r="AW27" s="77" t="e">
        <f>IF(#REF!="sníž. přenesená",J27,0)</f>
        <v>#REF!</v>
      </c>
      <c r="AX27" s="77" t="e">
        <f>IF(#REF!="nulová",J27,0)</f>
        <v>#REF!</v>
      </c>
      <c r="AY27" s="17" t="s">
        <v>71</v>
      </c>
      <c r="AZ27" s="77">
        <f>ROUND(I27*H27,2)</f>
        <v>0</v>
      </c>
      <c r="BA27" s="17" t="s">
        <v>99</v>
      </c>
      <c r="BB27" s="17" t="s">
        <v>107</v>
      </c>
    </row>
    <row r="28" spans="2:54" s="104" customFormat="1">
      <c r="B28" s="23"/>
      <c r="C28" s="118"/>
      <c r="D28" s="134"/>
      <c r="E28" s="118"/>
      <c r="F28" s="143"/>
      <c r="G28" s="118"/>
      <c r="H28" s="118"/>
      <c r="I28" s="156"/>
      <c r="J28" s="118"/>
      <c r="AI28" s="17" t="s">
        <v>101</v>
      </c>
      <c r="AJ28" s="17" t="s">
        <v>73</v>
      </c>
    </row>
    <row r="29" spans="2:54" s="104" customFormat="1" ht="30" customHeight="1">
      <c r="B29" s="71"/>
      <c r="C29" s="112" t="s">
        <v>108</v>
      </c>
      <c r="D29" s="112" t="s">
        <v>117</v>
      </c>
      <c r="E29" s="113" t="s">
        <v>182</v>
      </c>
      <c r="F29" s="114" t="s">
        <v>183</v>
      </c>
      <c r="G29" s="115" t="s">
        <v>121</v>
      </c>
      <c r="H29" s="116">
        <v>2</v>
      </c>
      <c r="I29" s="109"/>
      <c r="J29" s="132">
        <f>ROUND(I29*H29,2)</f>
        <v>0</v>
      </c>
      <c r="K29" s="72"/>
      <c r="AG29" s="17" t="s">
        <v>99</v>
      </c>
      <c r="AI29" s="17" t="s">
        <v>98</v>
      </c>
      <c r="AJ29" s="17" t="s">
        <v>73</v>
      </c>
      <c r="AN29" s="17" t="s">
        <v>97</v>
      </c>
      <c r="AT29" s="77" t="e">
        <f>IF(#REF!="základní",J29,0)</f>
        <v>#REF!</v>
      </c>
      <c r="AU29" s="77" t="e">
        <f>IF(#REF!="snížená",J29,0)</f>
        <v>#REF!</v>
      </c>
      <c r="AV29" s="77" t="e">
        <f>IF(#REF!="zákl. přenesená",J29,0)</f>
        <v>#REF!</v>
      </c>
      <c r="AW29" s="77" t="e">
        <f>IF(#REF!="sníž. přenesená",J29,0)</f>
        <v>#REF!</v>
      </c>
      <c r="AX29" s="77" t="e">
        <f>IF(#REF!="nulová",J29,0)</f>
        <v>#REF!</v>
      </c>
      <c r="AY29" s="17" t="s">
        <v>71</v>
      </c>
      <c r="AZ29" s="77">
        <f>ROUND(I29*H29,2)</f>
        <v>0</v>
      </c>
      <c r="BA29" s="17" t="s">
        <v>99</v>
      </c>
      <c r="BB29" s="17" t="s">
        <v>110</v>
      </c>
    </row>
    <row r="30" spans="2:54" s="104" customFormat="1" ht="15" customHeight="1">
      <c r="B30" s="71"/>
      <c r="C30" s="158"/>
      <c r="D30" s="158"/>
      <c r="E30" s="159"/>
      <c r="F30" s="160"/>
      <c r="G30" s="161"/>
      <c r="H30" s="162"/>
      <c r="I30" s="107"/>
      <c r="J30" s="163"/>
      <c r="K30" s="106"/>
      <c r="AG30" s="17"/>
      <c r="AI30" s="17"/>
      <c r="AJ30" s="17"/>
      <c r="AN30" s="17"/>
      <c r="AT30" s="77"/>
      <c r="AU30" s="77"/>
      <c r="AV30" s="77"/>
      <c r="AW30" s="77"/>
      <c r="AX30" s="77"/>
      <c r="AY30" s="17"/>
      <c r="AZ30" s="77"/>
      <c r="BA30" s="17"/>
      <c r="BB30" s="17"/>
    </row>
    <row r="31" spans="2:54" s="104" customFormat="1" ht="15" customHeight="1">
      <c r="B31" s="71"/>
      <c r="C31" s="112">
        <v>6</v>
      </c>
      <c r="D31" s="112" t="s">
        <v>117</v>
      </c>
      <c r="E31" s="113" t="s">
        <v>186</v>
      </c>
      <c r="F31" s="114" t="s">
        <v>184</v>
      </c>
      <c r="G31" s="115" t="s">
        <v>121</v>
      </c>
      <c r="H31" s="116">
        <v>1</v>
      </c>
      <c r="I31" s="109"/>
      <c r="J31" s="132">
        <f>ROUND(I31*H31,2)</f>
        <v>0</v>
      </c>
      <c r="K31" s="72"/>
      <c r="AG31" s="17" t="s">
        <v>99</v>
      </c>
      <c r="AI31" s="17" t="s">
        <v>98</v>
      </c>
      <c r="AJ31" s="17" t="s">
        <v>73</v>
      </c>
      <c r="AN31" s="17" t="s">
        <v>97</v>
      </c>
      <c r="AT31" s="77" t="e">
        <f>IF(#REF!="základní",J31,0)</f>
        <v>#REF!</v>
      </c>
      <c r="AU31" s="77" t="e">
        <f>IF(#REF!="snížená",J31,0)</f>
        <v>#REF!</v>
      </c>
      <c r="AV31" s="77" t="e">
        <f>IF(#REF!="zákl. přenesená",J31,0)</f>
        <v>#REF!</v>
      </c>
      <c r="AW31" s="77" t="e">
        <f>IF(#REF!="sníž. přenesená",J31,0)</f>
        <v>#REF!</v>
      </c>
      <c r="AX31" s="77" t="e">
        <f>IF(#REF!="nulová",J31,0)</f>
        <v>#REF!</v>
      </c>
      <c r="AY31" s="17" t="s">
        <v>71</v>
      </c>
      <c r="AZ31" s="77">
        <f>ROUND(I31*H31,2)</f>
        <v>0</v>
      </c>
      <c r="BA31" s="17" t="s">
        <v>99</v>
      </c>
      <c r="BB31" s="17" t="s">
        <v>110</v>
      </c>
    </row>
    <row r="32" spans="2:54" s="104" customFormat="1" ht="15" customHeight="1">
      <c r="B32" s="71"/>
      <c r="C32" s="158"/>
      <c r="D32" s="158"/>
      <c r="E32" s="159"/>
      <c r="F32" s="160"/>
      <c r="G32" s="161"/>
      <c r="H32" s="162"/>
      <c r="I32" s="107"/>
      <c r="J32" s="163"/>
      <c r="K32" s="106"/>
      <c r="AG32" s="17"/>
      <c r="AI32" s="17"/>
      <c r="AJ32" s="17"/>
      <c r="AN32" s="17"/>
      <c r="AT32" s="77"/>
      <c r="AU32" s="77"/>
      <c r="AV32" s="77"/>
      <c r="AW32" s="77"/>
      <c r="AX32" s="77"/>
      <c r="AY32" s="17"/>
      <c r="AZ32" s="77"/>
      <c r="BA32" s="17"/>
      <c r="BB32" s="17"/>
    </row>
    <row r="33" spans="2:54" s="104" customFormat="1" ht="15" customHeight="1">
      <c r="B33" s="71"/>
      <c r="C33" s="112">
        <v>7</v>
      </c>
      <c r="D33" s="112" t="s">
        <v>117</v>
      </c>
      <c r="E33" s="113" t="s">
        <v>187</v>
      </c>
      <c r="F33" s="114" t="s">
        <v>185</v>
      </c>
      <c r="G33" s="115" t="s">
        <v>121</v>
      </c>
      <c r="H33" s="116">
        <v>4</v>
      </c>
      <c r="I33" s="109"/>
      <c r="J33" s="132">
        <f>ROUND(I33*H33,2)</f>
        <v>0</v>
      </c>
      <c r="K33" s="72"/>
      <c r="AG33" s="17" t="s">
        <v>99</v>
      </c>
      <c r="AI33" s="17" t="s">
        <v>98</v>
      </c>
      <c r="AJ33" s="17" t="s">
        <v>73</v>
      </c>
      <c r="AN33" s="17" t="s">
        <v>97</v>
      </c>
      <c r="AT33" s="77" t="e">
        <f>IF(#REF!="základní",J33,0)</f>
        <v>#REF!</v>
      </c>
      <c r="AU33" s="77" t="e">
        <f>IF(#REF!="snížená",J33,0)</f>
        <v>#REF!</v>
      </c>
      <c r="AV33" s="77" t="e">
        <f>IF(#REF!="zákl. přenesená",J33,0)</f>
        <v>#REF!</v>
      </c>
      <c r="AW33" s="77" t="e">
        <f>IF(#REF!="sníž. přenesená",J33,0)</f>
        <v>#REF!</v>
      </c>
      <c r="AX33" s="77" t="e">
        <f>IF(#REF!="nulová",J33,0)</f>
        <v>#REF!</v>
      </c>
      <c r="AY33" s="17" t="s">
        <v>71</v>
      </c>
      <c r="AZ33" s="77">
        <f>ROUND(I33*H33,2)</f>
        <v>0</v>
      </c>
      <c r="BA33" s="17" t="s">
        <v>99</v>
      </c>
      <c r="BB33" s="17" t="s">
        <v>110</v>
      </c>
    </row>
    <row r="34" spans="2:54" s="104" customFormat="1" ht="15" customHeight="1">
      <c r="B34" s="71"/>
      <c r="C34" s="158"/>
      <c r="D34" s="158"/>
      <c r="E34" s="159"/>
      <c r="F34" s="160"/>
      <c r="G34" s="161"/>
      <c r="H34" s="162"/>
      <c r="I34" s="107"/>
      <c r="J34" s="163"/>
      <c r="K34" s="106"/>
      <c r="AG34" s="17"/>
      <c r="AI34" s="17"/>
      <c r="AJ34" s="17"/>
      <c r="AN34" s="17"/>
      <c r="AT34" s="77"/>
      <c r="AU34" s="77"/>
      <c r="AV34" s="77"/>
      <c r="AW34" s="77"/>
      <c r="AX34" s="77"/>
      <c r="AY34" s="17"/>
      <c r="AZ34" s="77"/>
      <c r="BA34" s="17"/>
      <c r="BB34" s="17"/>
    </row>
    <row r="35" spans="2:54" s="104" customFormat="1" ht="15" customHeight="1">
      <c r="B35" s="71"/>
      <c r="C35" s="112">
        <v>8</v>
      </c>
      <c r="D35" s="112" t="s">
        <v>117</v>
      </c>
      <c r="E35" s="113" t="s">
        <v>188</v>
      </c>
      <c r="F35" s="114" t="s">
        <v>189</v>
      </c>
      <c r="G35" s="115" t="s">
        <v>121</v>
      </c>
      <c r="H35" s="116">
        <v>1</v>
      </c>
      <c r="I35" s="109"/>
      <c r="J35" s="132">
        <f>ROUND(I35*H35,2)</f>
        <v>0</v>
      </c>
      <c r="K35" s="72"/>
      <c r="AG35" s="17" t="s">
        <v>99</v>
      </c>
      <c r="AI35" s="17" t="s">
        <v>98</v>
      </c>
      <c r="AJ35" s="17" t="s">
        <v>73</v>
      </c>
      <c r="AN35" s="17" t="s">
        <v>97</v>
      </c>
      <c r="AT35" s="77" t="e">
        <f>IF(#REF!="základní",J35,0)</f>
        <v>#REF!</v>
      </c>
      <c r="AU35" s="77" t="e">
        <f>IF(#REF!="snížená",J35,0)</f>
        <v>#REF!</v>
      </c>
      <c r="AV35" s="77" t="e">
        <f>IF(#REF!="zákl. přenesená",J35,0)</f>
        <v>#REF!</v>
      </c>
      <c r="AW35" s="77" t="e">
        <f>IF(#REF!="sníž. přenesená",J35,0)</f>
        <v>#REF!</v>
      </c>
      <c r="AX35" s="77" t="e">
        <f>IF(#REF!="nulová",J35,0)</f>
        <v>#REF!</v>
      </c>
      <c r="AY35" s="17" t="s">
        <v>71</v>
      </c>
      <c r="AZ35" s="77">
        <f>ROUND(I35*H35,2)</f>
        <v>0</v>
      </c>
      <c r="BA35" s="17" t="s">
        <v>99</v>
      </c>
      <c r="BB35" s="17" t="s">
        <v>110</v>
      </c>
    </row>
    <row r="36" spans="2:54" s="7" customFormat="1" ht="15" customHeight="1">
      <c r="B36" s="81"/>
      <c r="C36" s="138"/>
      <c r="D36" s="134"/>
      <c r="E36" s="139" t="s">
        <v>5</v>
      </c>
      <c r="F36" s="140"/>
      <c r="G36" s="138"/>
      <c r="H36" s="141"/>
      <c r="I36" s="155"/>
      <c r="J36" s="138"/>
      <c r="AI36" s="82" t="s">
        <v>102</v>
      </c>
      <c r="AJ36" s="82" t="s">
        <v>73</v>
      </c>
      <c r="AK36" s="7" t="s">
        <v>73</v>
      </c>
      <c r="AL36" s="7" t="s">
        <v>30</v>
      </c>
      <c r="AM36" s="7" t="s">
        <v>71</v>
      </c>
      <c r="AN36" s="82" t="s">
        <v>97</v>
      </c>
    </row>
    <row r="37" spans="2:54" s="104" customFormat="1" ht="24" customHeight="1">
      <c r="B37" s="71"/>
      <c r="C37" s="112">
        <v>9</v>
      </c>
      <c r="D37" s="112" t="s">
        <v>117</v>
      </c>
      <c r="E37" s="113" t="s">
        <v>190</v>
      </c>
      <c r="F37" s="114" t="s">
        <v>191</v>
      </c>
      <c r="G37" s="115" t="s">
        <v>121</v>
      </c>
      <c r="H37" s="116">
        <v>1</v>
      </c>
      <c r="I37" s="109"/>
      <c r="J37" s="132">
        <f>ROUND(I37*H37,2)</f>
        <v>0</v>
      </c>
      <c r="K37" s="72"/>
      <c r="AG37" s="17" t="s">
        <v>99</v>
      </c>
      <c r="AI37" s="17" t="s">
        <v>98</v>
      </c>
      <c r="AJ37" s="17" t="s">
        <v>73</v>
      </c>
      <c r="AN37" s="17" t="s">
        <v>97</v>
      </c>
      <c r="AT37" s="77" t="e">
        <f>IF(#REF!="základní",J37,0)</f>
        <v>#REF!</v>
      </c>
      <c r="AU37" s="77" t="e">
        <f>IF(#REF!="snížená",J37,0)</f>
        <v>#REF!</v>
      </c>
      <c r="AV37" s="77" t="e">
        <f>IF(#REF!="zákl. přenesená",J37,0)</f>
        <v>#REF!</v>
      </c>
      <c r="AW37" s="77" t="e">
        <f>IF(#REF!="sníž. přenesená",J37,0)</f>
        <v>#REF!</v>
      </c>
      <c r="AX37" s="77" t="e">
        <f>IF(#REF!="nulová",J37,0)</f>
        <v>#REF!</v>
      </c>
      <c r="AY37" s="17" t="s">
        <v>71</v>
      </c>
      <c r="AZ37" s="77">
        <f>ROUND(I37*H37,2)</f>
        <v>0</v>
      </c>
      <c r="BA37" s="17" t="s">
        <v>99</v>
      </c>
      <c r="BB37" s="17" t="s">
        <v>112</v>
      </c>
    </row>
    <row r="38" spans="2:54" s="7" customFormat="1">
      <c r="B38" s="81"/>
      <c r="C38" s="138"/>
      <c r="D38" s="134"/>
      <c r="E38" s="139" t="s">
        <v>5</v>
      </c>
      <c r="F38" s="140"/>
      <c r="G38" s="138"/>
      <c r="H38" s="141"/>
      <c r="I38" s="155"/>
      <c r="J38" s="138"/>
      <c r="AI38" s="82" t="s">
        <v>102</v>
      </c>
      <c r="AJ38" s="82" t="s">
        <v>73</v>
      </c>
      <c r="AK38" s="7" t="s">
        <v>73</v>
      </c>
      <c r="AL38" s="7" t="s">
        <v>30</v>
      </c>
      <c r="AM38" s="7" t="s">
        <v>71</v>
      </c>
      <c r="AN38" s="82" t="s">
        <v>97</v>
      </c>
    </row>
    <row r="39" spans="2:54" s="104" customFormat="1" ht="25.5" customHeight="1">
      <c r="B39" s="71"/>
      <c r="C39" s="112">
        <v>10</v>
      </c>
      <c r="D39" s="112" t="s">
        <v>117</v>
      </c>
      <c r="E39" s="113" t="s">
        <v>192</v>
      </c>
      <c r="F39" s="114" t="s">
        <v>193</v>
      </c>
      <c r="G39" s="115" t="s">
        <v>121</v>
      </c>
      <c r="H39" s="116">
        <v>3</v>
      </c>
      <c r="I39" s="109"/>
      <c r="J39" s="132">
        <f>ROUND(I39*H39,2)</f>
        <v>0</v>
      </c>
      <c r="K39" s="72"/>
      <c r="AG39" s="17" t="s">
        <v>99</v>
      </c>
      <c r="AI39" s="17" t="s">
        <v>98</v>
      </c>
      <c r="AJ39" s="17" t="s">
        <v>73</v>
      </c>
      <c r="AN39" s="17" t="s">
        <v>97</v>
      </c>
      <c r="AT39" s="77" t="e">
        <f>IF(#REF!="základní",J39,0)</f>
        <v>#REF!</v>
      </c>
      <c r="AU39" s="77" t="e">
        <f>IF(#REF!="snížená",J39,0)</f>
        <v>#REF!</v>
      </c>
      <c r="AV39" s="77" t="e">
        <f>IF(#REF!="zákl. přenesená",J39,0)</f>
        <v>#REF!</v>
      </c>
      <c r="AW39" s="77" t="e">
        <f>IF(#REF!="sníž. přenesená",J39,0)</f>
        <v>#REF!</v>
      </c>
      <c r="AX39" s="77" t="e">
        <f>IF(#REF!="nulová",J39,0)</f>
        <v>#REF!</v>
      </c>
      <c r="AY39" s="17" t="s">
        <v>71</v>
      </c>
      <c r="AZ39" s="77">
        <f>ROUND(I39*H39,2)</f>
        <v>0</v>
      </c>
      <c r="BA39" s="17" t="s">
        <v>99</v>
      </c>
      <c r="BB39" s="17" t="s">
        <v>115</v>
      </c>
    </row>
    <row r="40" spans="2:54" s="104" customFormat="1">
      <c r="B40" s="23"/>
      <c r="C40" s="118"/>
      <c r="D40" s="134"/>
      <c r="E40" s="118"/>
      <c r="F40" s="143"/>
      <c r="G40" s="118"/>
      <c r="H40" s="118"/>
      <c r="I40" s="156"/>
      <c r="J40" s="118"/>
      <c r="AI40" s="17" t="s">
        <v>101</v>
      </c>
      <c r="AJ40" s="17" t="s">
        <v>73</v>
      </c>
    </row>
    <row r="41" spans="2:54" s="104" customFormat="1" ht="16.5" customHeight="1">
      <c r="B41" s="71"/>
      <c r="C41" s="144">
        <v>11</v>
      </c>
      <c r="D41" s="144" t="s">
        <v>117</v>
      </c>
      <c r="E41" s="145" t="s">
        <v>194</v>
      </c>
      <c r="F41" s="146" t="s">
        <v>195</v>
      </c>
      <c r="G41" s="147" t="s">
        <v>121</v>
      </c>
      <c r="H41" s="148">
        <v>4</v>
      </c>
      <c r="I41" s="110"/>
      <c r="J41" s="149">
        <f>ROUND(I41*H41,2)</f>
        <v>0</v>
      </c>
      <c r="K41" s="91"/>
      <c r="AG41" s="17" t="s">
        <v>116</v>
      </c>
      <c r="AI41" s="17" t="s">
        <v>117</v>
      </c>
      <c r="AJ41" s="17" t="s">
        <v>73</v>
      </c>
      <c r="AN41" s="17" t="s">
        <v>97</v>
      </c>
      <c r="AT41" s="77" t="e">
        <f>IF(#REF!="základní",J41,0)</f>
        <v>#REF!</v>
      </c>
      <c r="AU41" s="77" t="e">
        <f>IF(#REF!="snížená",J41,0)</f>
        <v>#REF!</v>
      </c>
      <c r="AV41" s="77" t="e">
        <f>IF(#REF!="zákl. přenesená",J41,0)</f>
        <v>#REF!</v>
      </c>
      <c r="AW41" s="77" t="e">
        <f>IF(#REF!="sníž. přenesená",J41,0)</f>
        <v>#REF!</v>
      </c>
      <c r="AX41" s="77" t="e">
        <f>IF(#REF!="nulová",J41,0)</f>
        <v>#REF!</v>
      </c>
      <c r="AY41" s="17" t="s">
        <v>71</v>
      </c>
      <c r="AZ41" s="77">
        <f>ROUND(I41*H41,2)</f>
        <v>0</v>
      </c>
      <c r="BA41" s="17" t="s">
        <v>99</v>
      </c>
      <c r="BB41" s="17" t="s">
        <v>118</v>
      </c>
    </row>
    <row r="42" spans="2:54" s="6" customFormat="1" ht="13.5" customHeight="1">
      <c r="B42" s="63"/>
      <c r="C42" s="150"/>
      <c r="D42" s="151"/>
      <c r="E42" s="152"/>
      <c r="F42" s="152"/>
      <c r="G42" s="150"/>
      <c r="H42" s="150"/>
      <c r="I42" s="157"/>
      <c r="J42" s="153"/>
      <c r="AG42" s="64"/>
      <c r="AI42" s="69"/>
      <c r="AJ42" s="69"/>
      <c r="AN42" s="64"/>
      <c r="AZ42" s="70"/>
    </row>
    <row r="43" spans="2:54" s="6" customFormat="1" ht="27" customHeight="1">
      <c r="B43" s="63"/>
      <c r="C43" s="164">
        <v>12</v>
      </c>
      <c r="D43" s="164" t="s">
        <v>98</v>
      </c>
      <c r="E43" s="165" t="s">
        <v>129</v>
      </c>
      <c r="F43" s="166" t="s">
        <v>130</v>
      </c>
      <c r="G43" s="167" t="s">
        <v>122</v>
      </c>
      <c r="H43" s="168">
        <v>0.25</v>
      </c>
      <c r="I43" s="111"/>
      <c r="J43" s="169">
        <f>ROUND(I43*H43,2)</f>
        <v>0</v>
      </c>
      <c r="AG43" s="64"/>
      <c r="AI43" s="69"/>
      <c r="AJ43" s="69"/>
      <c r="AN43" s="64"/>
      <c r="AZ43" s="70"/>
    </row>
    <row r="44" spans="2:54" s="6" customFormat="1" ht="13.5" customHeight="1">
      <c r="B44" s="63"/>
      <c r="C44" s="150"/>
      <c r="D44" s="151"/>
      <c r="E44" s="152"/>
      <c r="F44" s="152"/>
      <c r="G44" s="150"/>
      <c r="H44" s="150"/>
      <c r="I44" s="157"/>
      <c r="J44" s="153"/>
      <c r="AG44" s="64"/>
      <c r="AI44" s="69"/>
      <c r="AJ44" s="69"/>
      <c r="AN44" s="64"/>
      <c r="AZ44" s="70"/>
    </row>
    <row r="45" spans="2:54" s="6" customFormat="1" ht="27" customHeight="1">
      <c r="B45" s="63"/>
      <c r="C45" s="164">
        <v>13</v>
      </c>
      <c r="D45" s="164" t="s">
        <v>98</v>
      </c>
      <c r="E45" s="165" t="s">
        <v>123</v>
      </c>
      <c r="F45" s="166" t="s">
        <v>124</v>
      </c>
      <c r="G45" s="167" t="s">
        <v>121</v>
      </c>
      <c r="H45" s="168">
        <v>4</v>
      </c>
      <c r="I45" s="111"/>
      <c r="J45" s="169">
        <f>ROUND(I45*H45,2)</f>
        <v>0</v>
      </c>
      <c r="AG45" s="64"/>
      <c r="AI45" s="69"/>
      <c r="AJ45" s="69"/>
      <c r="AN45" s="64"/>
      <c r="AZ45" s="70"/>
    </row>
    <row r="46" spans="2:54" s="6" customFormat="1" ht="13.5" customHeight="1">
      <c r="B46" s="63"/>
      <c r="C46" s="170"/>
      <c r="D46" s="170"/>
      <c r="E46" s="171"/>
      <c r="F46" s="172"/>
      <c r="G46" s="173"/>
      <c r="H46" s="174"/>
      <c r="I46" s="108"/>
      <c r="J46" s="175"/>
      <c r="AG46" s="64"/>
      <c r="AI46" s="69"/>
      <c r="AJ46" s="69"/>
      <c r="AN46" s="64"/>
      <c r="AZ46" s="70"/>
    </row>
    <row r="47" spans="2:54" s="6" customFormat="1" ht="27" customHeight="1">
      <c r="B47" s="63"/>
      <c r="C47" s="164">
        <v>14</v>
      </c>
      <c r="D47" s="164" t="s">
        <v>98</v>
      </c>
      <c r="E47" s="165" t="s">
        <v>125</v>
      </c>
      <c r="F47" s="166" t="s">
        <v>126</v>
      </c>
      <c r="G47" s="167" t="s">
        <v>121</v>
      </c>
      <c r="H47" s="168">
        <v>9</v>
      </c>
      <c r="I47" s="111"/>
      <c r="J47" s="169">
        <f>ROUND(I47*H47,2)</f>
        <v>0</v>
      </c>
      <c r="AG47" s="64"/>
      <c r="AI47" s="69"/>
      <c r="AJ47" s="69"/>
      <c r="AN47" s="64"/>
      <c r="AZ47" s="70"/>
    </row>
    <row r="48" spans="2:54" s="6" customFormat="1" ht="13.5" customHeight="1">
      <c r="B48" s="63"/>
      <c r="C48" s="150"/>
      <c r="D48" s="151"/>
      <c r="E48" s="152"/>
      <c r="F48" s="152"/>
      <c r="G48" s="150"/>
      <c r="H48" s="150"/>
      <c r="I48" s="157"/>
      <c r="J48" s="153"/>
      <c r="AG48" s="64"/>
      <c r="AI48" s="69"/>
      <c r="AJ48" s="69"/>
      <c r="AN48" s="64"/>
      <c r="AZ48" s="70"/>
    </row>
    <row r="49" spans="2:54" s="6" customFormat="1" ht="58.8" customHeight="1">
      <c r="B49" s="63"/>
      <c r="C49" s="164">
        <v>15</v>
      </c>
      <c r="D49" s="164" t="s">
        <v>98</v>
      </c>
      <c r="E49" s="165" t="s">
        <v>197</v>
      </c>
      <c r="F49" s="166" t="s">
        <v>198</v>
      </c>
      <c r="G49" s="167" t="s">
        <v>121</v>
      </c>
      <c r="H49" s="168">
        <v>1</v>
      </c>
      <c r="I49" s="111"/>
      <c r="J49" s="169">
        <f>ROUND(I49*H49,2)</f>
        <v>0</v>
      </c>
      <c r="AG49" s="64"/>
      <c r="AI49" s="69"/>
      <c r="AJ49" s="69"/>
      <c r="AN49" s="64"/>
      <c r="AZ49" s="70"/>
    </row>
    <row r="50" spans="2:54" s="6" customFormat="1" ht="13.5" customHeight="1">
      <c r="B50" s="63"/>
      <c r="C50" s="150"/>
      <c r="D50" s="151"/>
      <c r="E50" s="152"/>
      <c r="F50" s="152"/>
      <c r="G50" s="150"/>
      <c r="H50" s="150"/>
      <c r="I50" s="157"/>
      <c r="J50" s="153"/>
      <c r="AG50" s="64"/>
      <c r="AI50" s="69"/>
      <c r="AJ50" s="69"/>
      <c r="AN50" s="64"/>
      <c r="AZ50" s="70"/>
    </row>
    <row r="51" spans="2:54" s="104" customFormat="1" ht="25.5" customHeight="1">
      <c r="B51" s="71"/>
      <c r="C51" s="164">
        <v>16</v>
      </c>
      <c r="D51" s="164" t="s">
        <v>98</v>
      </c>
      <c r="E51" s="165" t="s">
        <v>127</v>
      </c>
      <c r="F51" s="166" t="s">
        <v>128</v>
      </c>
      <c r="G51" s="167" t="s">
        <v>121</v>
      </c>
      <c r="H51" s="168">
        <v>1</v>
      </c>
      <c r="I51" s="111"/>
      <c r="J51" s="169">
        <f>ROUND(I51*H51,2)</f>
        <v>0</v>
      </c>
      <c r="K51" s="72"/>
      <c r="AG51" s="17" t="s">
        <v>99</v>
      </c>
      <c r="AI51" s="17" t="s">
        <v>98</v>
      </c>
      <c r="AJ51" s="17" t="s">
        <v>73</v>
      </c>
      <c r="AN51" s="17" t="s">
        <v>97</v>
      </c>
      <c r="AT51" s="77" t="e">
        <f>IF(#REF!="základní",J51,0)</f>
        <v>#REF!</v>
      </c>
      <c r="AU51" s="77" t="e">
        <f>IF(#REF!="snížená",J51,0)</f>
        <v>#REF!</v>
      </c>
      <c r="AV51" s="77" t="e">
        <f>IF(#REF!="zákl. přenesená",J51,0)</f>
        <v>#REF!</v>
      </c>
      <c r="AW51" s="77" t="e">
        <f>IF(#REF!="sníž. přenesená",J51,0)</f>
        <v>#REF!</v>
      </c>
      <c r="AX51" s="77" t="e">
        <f>IF(#REF!="nulová",J51,0)</f>
        <v>#REF!</v>
      </c>
      <c r="AY51" s="17" t="s">
        <v>71</v>
      </c>
      <c r="AZ51" s="77">
        <f>ROUND(I51*H51,2)</f>
        <v>0</v>
      </c>
      <c r="BA51" s="17" t="s">
        <v>99</v>
      </c>
      <c r="BB51" s="17" t="s">
        <v>120</v>
      </c>
    </row>
    <row r="52" spans="2:54" s="104" customFormat="1">
      <c r="B52" s="23"/>
      <c r="D52" s="78"/>
      <c r="F52" s="79"/>
      <c r="I52" s="156"/>
      <c r="AI52" s="17"/>
      <c r="AJ52" s="17"/>
    </row>
    <row r="53" spans="2:54" s="104" customFormat="1" ht="6.9" customHeight="1">
      <c r="B53" s="26"/>
      <c r="C53" s="27"/>
      <c r="D53" s="27"/>
      <c r="E53" s="27"/>
      <c r="F53" s="27"/>
      <c r="G53" s="27"/>
      <c r="H53" s="27"/>
      <c r="I53" s="27"/>
      <c r="J53" s="27"/>
      <c r="K53" s="27"/>
    </row>
  </sheetData>
  <sheetProtection algorithmName="SHA-512" hashValue="CmteO/+teN2GMcdRLOyG7h899OwQvdcmKsiIzUGmSL+1my8/Tlg+NTQnO172O8QVp8Ps/01FLKoWiwBYfyOvRw==" saltValue="wk0/+F7qOkmJIsDepgNaTg==" spinCount="100000" sheet="1" objects="1" scenarios="1"/>
  <autoFilter ref="C18:K52" xr:uid="{00000000-0009-0000-0000-000001000000}"/>
  <mergeCells count="3">
    <mergeCell ref="G1:H1"/>
    <mergeCell ref="E9:H9"/>
    <mergeCell ref="E11:H11"/>
  </mergeCells>
  <hyperlinks>
    <hyperlink ref="F1:G1" location="C2" display="1) Krycí list soupisu" xr:uid="{16A95D9F-B2D7-4BAE-A7E8-A3CA1A012997}"/>
    <hyperlink ref="G1:H1" location="C54" display="2) Rekapitulace" xr:uid="{C4DBA736-F351-47FA-A6AD-1F37F56D4337}"/>
    <hyperlink ref="J1" location="C84" display="3) Soupis prací" xr:uid="{FEDBD8B0-1CBB-4A82-AFEA-80C0E968279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SO01 Dveře</vt:lpstr>
      <vt:lpstr>SO02 Nábytek</vt:lpstr>
      <vt:lpstr>SO03 Osvětlení</vt:lpstr>
      <vt:lpstr>'Rekapitulace stavby'!Názvy_tisku</vt:lpstr>
      <vt:lpstr>'SO01 Dveře'!Názvy_tisku</vt:lpstr>
      <vt:lpstr>'SO02 Nábytek'!Názvy_tisku</vt:lpstr>
      <vt:lpstr>'SO03 Osvětlení'!Názvy_tisku</vt:lpstr>
      <vt:lpstr>'Rekapitulace stavby'!Oblast_tisku</vt:lpstr>
      <vt:lpstr>'SO01 Dveře'!Oblast_tisku</vt:lpstr>
      <vt:lpstr>'SO02 Nábytek'!Oblast_tisku</vt:lpstr>
      <vt:lpstr>'SO03 Osvětlení'!Oblast_tisku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Kamila Ambrožová</cp:lastModifiedBy>
  <cp:lastPrinted>2020-10-05T13:35:23Z</cp:lastPrinted>
  <dcterms:created xsi:type="dcterms:W3CDTF">2020-01-23T12:39:38Z</dcterms:created>
  <dcterms:modified xsi:type="dcterms:W3CDTF">2020-10-05T13:35:24Z</dcterms:modified>
</cp:coreProperties>
</file>